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trlProps/ctrlProp1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200" windowHeight="11925" tabRatio="794"/>
  </bookViews>
  <sheets>
    <sheet name="目录" sheetId="34" r:id="rId1"/>
    <sheet name="成绩单综合练习" sheetId="28" r:id="rId2"/>
    <sheet name="分类汇总" sheetId="26" r:id="rId3"/>
    <sheet name="部门费用支出" sheetId="23" r:id="rId4"/>
    <sheet name="计数练习1" sheetId="1" r:id="rId5"/>
    <sheet name="计数练习2" sheetId="30" r:id="rId6"/>
    <sheet name="数据有效性练习" sheetId="14" r:id="rId7"/>
    <sheet name="日期函数练习" sheetId="5" r:id="rId8"/>
    <sheet name="TEXT-REPLACE-MID函数练习" sheetId="9" r:id="rId9"/>
    <sheet name="员工基本信息" sheetId="17" r:id="rId10"/>
    <sheet name="员工工资" sheetId="18" r:id="rId11"/>
    <sheet name="查找函数练习1" sheetId="19" r:id="rId12"/>
    <sheet name="查找函数练习2" sheetId="32" r:id="rId13"/>
    <sheet name="查找引用函数强化练习" sheetId="6" r:id="rId14"/>
    <sheet name="信息表汇总练习" sheetId="35" r:id="rId15"/>
    <sheet name="手机销量" sheetId="11" r:id="rId16"/>
    <sheet name="数据透视表练习" sheetId="20" r:id="rId17"/>
    <sheet name="批量填充公式" sheetId="24" r:id="rId18"/>
    <sheet name="分列操作" sheetId="21" r:id="rId19"/>
    <sheet name="几个快捷键应用" sheetId="22" r:id="rId20"/>
    <sheet name="快捷键大全" sheetId="33" r:id="rId21"/>
  </sheets>
  <externalReferences>
    <externalReference r:id="rId23"/>
  </externalReferences>
  <definedNames>
    <definedName name="联想">[1]出入库明细!$Q$33:$U$33</definedName>
    <definedName name="中兴">[1]出入库明细!$Q$34:$U$34</definedName>
    <definedName name="诺基亚">[1]出入库明细!$Q$35:$U$35</definedName>
    <definedName name="三星">[1]出入库明细!$Q$36:$U$36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E69E8772D51B4F788EAE6BB1C992BD70" descr="头像4"/>
        <xdr:cNvPicPr/>
      </xdr:nvPicPr>
      <xdr:blipFill>
        <a:blip r:embed="rId1"/>
        <a:stretch>
          <a:fillRect/>
        </a:stretch>
      </xdr:blipFill>
      <xdr:spPr>
        <a:xfrm>
          <a:off x="0" y="0"/>
          <a:ext cx="3901440" cy="4693920"/>
        </a:xfrm>
        <a:prstGeom prst="rect">
          <a:avLst/>
        </a:prstGeom>
      </xdr:spPr>
    </xdr:pic>
  </etc:cellImage>
  <etc:cellImage>
    <xdr:pic>
      <xdr:nvPicPr>
        <xdr:cNvPr id="3" name="ID_865F941965344C7CA1C6644323877F92" descr="头像1"/>
        <xdr:cNvPicPr/>
      </xdr:nvPicPr>
      <xdr:blipFill>
        <a:blip r:embed="rId2"/>
        <a:stretch>
          <a:fillRect/>
        </a:stretch>
      </xdr:blipFill>
      <xdr:spPr>
        <a:xfrm>
          <a:off x="0" y="0"/>
          <a:ext cx="3421380" cy="3649980"/>
        </a:xfrm>
        <a:prstGeom prst="rect">
          <a:avLst/>
        </a:prstGeom>
      </xdr:spPr>
    </xdr:pic>
  </etc:cellImage>
  <etc:cellImage>
    <xdr:pic>
      <xdr:nvPicPr>
        <xdr:cNvPr id="9" name="ID_D63BFBB0C6964E33971C027D916287C9" descr="头像7"/>
        <xdr:cNvPicPr/>
      </xdr:nvPicPr>
      <xdr:blipFill>
        <a:blip r:embed="rId3"/>
        <a:stretch>
          <a:fillRect/>
        </a:stretch>
      </xdr:blipFill>
      <xdr:spPr>
        <a:xfrm>
          <a:off x="0" y="0"/>
          <a:ext cx="2750820" cy="3253740"/>
        </a:xfrm>
        <a:prstGeom prst="rect">
          <a:avLst/>
        </a:prstGeom>
      </xdr:spPr>
    </xdr:pic>
  </etc:cellImage>
  <etc:cellImage>
    <xdr:pic>
      <xdr:nvPicPr>
        <xdr:cNvPr id="5" name="ID_41CB6BD8F6FE4CAA90A29B276D1F039C" descr="头像3"/>
        <xdr:cNvPicPr/>
      </xdr:nvPicPr>
      <xdr:blipFill>
        <a:blip r:embed="rId4"/>
        <a:stretch>
          <a:fillRect/>
        </a:stretch>
      </xdr:blipFill>
      <xdr:spPr>
        <a:xfrm>
          <a:off x="0" y="0"/>
          <a:ext cx="3733800" cy="4305300"/>
        </a:xfrm>
        <a:prstGeom prst="rect">
          <a:avLst/>
        </a:prstGeom>
      </xdr:spPr>
    </xdr:pic>
  </etc:cellImage>
  <etc:cellImage>
    <xdr:pic>
      <xdr:nvPicPr>
        <xdr:cNvPr id="4" name="ID_0586CA82620C4AA191FB41961F74E289" descr="头像2"/>
        <xdr:cNvPicPr/>
      </xdr:nvPicPr>
      <xdr:blipFill>
        <a:blip r:embed="rId5"/>
        <a:stretch>
          <a:fillRect/>
        </a:stretch>
      </xdr:blipFill>
      <xdr:spPr>
        <a:xfrm>
          <a:off x="0" y="0"/>
          <a:ext cx="3406140" cy="3573780"/>
        </a:xfrm>
        <a:prstGeom prst="rect">
          <a:avLst/>
        </a:prstGeom>
      </xdr:spPr>
    </xdr:pic>
  </etc:cellImage>
  <etc:cellImage>
    <xdr:pic>
      <xdr:nvPicPr>
        <xdr:cNvPr id="10" name="ID_5D2BAAEB68FB4EB69A8A068BA24CA0AE" descr="头像8"/>
        <xdr:cNvPicPr/>
      </xdr:nvPicPr>
      <xdr:blipFill>
        <a:blip r:embed="rId6"/>
        <a:stretch>
          <a:fillRect/>
        </a:stretch>
      </xdr:blipFill>
      <xdr:spPr>
        <a:xfrm>
          <a:off x="0" y="0"/>
          <a:ext cx="3284220" cy="3284220"/>
        </a:xfrm>
        <a:prstGeom prst="rect">
          <a:avLst/>
        </a:prstGeom>
      </xdr:spPr>
    </xdr:pic>
  </etc:cellImage>
  <etc:cellImage>
    <xdr:pic>
      <xdr:nvPicPr>
        <xdr:cNvPr id="8" name="ID_2E78AD79561042A997B10BB0DB5F6FAB" descr="头像6"/>
        <xdr:cNvPicPr/>
      </xdr:nvPicPr>
      <xdr:blipFill>
        <a:blip r:embed="rId7"/>
        <a:stretch>
          <a:fillRect/>
        </a:stretch>
      </xdr:blipFill>
      <xdr:spPr>
        <a:xfrm>
          <a:off x="0" y="0"/>
          <a:ext cx="3048000" cy="3268980"/>
        </a:xfrm>
        <a:prstGeom prst="rect">
          <a:avLst/>
        </a:prstGeom>
      </xdr:spPr>
    </xdr:pic>
  </etc:cellImage>
  <etc:cellImage>
    <xdr:pic>
      <xdr:nvPicPr>
        <xdr:cNvPr id="7" name="ID_BBDE91EABA5A40DC8C280C13BBECF547" descr="头像5"/>
        <xdr:cNvPicPr/>
      </xdr:nvPicPr>
      <xdr:blipFill>
        <a:blip r:embed="rId8"/>
        <a:stretch>
          <a:fillRect/>
        </a:stretch>
      </xdr:blipFill>
      <xdr:spPr>
        <a:xfrm>
          <a:off x="0" y="0"/>
          <a:ext cx="3284220" cy="3314700"/>
        </a:xfrm>
        <a:prstGeom prst="rect">
          <a:avLst/>
        </a:prstGeom>
      </xdr:spPr>
    </xdr:pic>
  </etc:cellImage>
  <etc:cellImage>
    <xdr:pic>
      <xdr:nvPicPr>
        <xdr:cNvPr id="11" name="ID_CAF4EE424ECB434D97D6FE40082B84A0" descr="头像9"/>
        <xdr:cNvPicPr/>
      </xdr:nvPicPr>
      <xdr:blipFill>
        <a:blip r:embed="rId9"/>
        <a:stretch>
          <a:fillRect/>
        </a:stretch>
      </xdr:blipFill>
      <xdr:spPr>
        <a:xfrm>
          <a:off x="0" y="0"/>
          <a:ext cx="3421380" cy="3429000"/>
        </a:xfrm>
        <a:prstGeom prst="rect">
          <a:avLst/>
        </a:prstGeom>
      </xdr:spPr>
    </xdr:pic>
  </etc:cellImage>
</etc:cellImages>
</file>

<file path=xl/comments1.xml><?xml version="1.0" encoding="utf-8"?>
<comments xmlns="http://schemas.openxmlformats.org/spreadsheetml/2006/main">
  <authors>
    <author>Administrator</author>
  </authors>
  <commentList>
    <comment ref="A4" authorId="0">
      <text>
        <r>
          <rPr>
            <b/>
            <sz val="9"/>
            <rFont val="宋体"/>
            <charset val="134"/>
          </rPr>
          <t>合并单元格</t>
        </r>
      </text>
    </comment>
    <comment ref="A51" authorId="0">
      <text>
        <r>
          <rPr>
            <sz val="9"/>
            <rFont val="宋体"/>
            <charset val="134"/>
          </rPr>
          <t xml:space="preserve">ROW函数
</t>
        </r>
      </text>
    </comment>
    <comment ref="H51" authorId="0">
      <text>
        <r>
          <rPr>
            <sz val="9"/>
            <rFont val="宋体"/>
            <charset val="134"/>
          </rPr>
          <t>求和SUM函数</t>
        </r>
      </text>
    </comment>
    <comment ref="I51" authorId="0">
      <text>
        <r>
          <rPr>
            <sz val="9"/>
            <rFont val="宋体"/>
            <charset val="134"/>
          </rPr>
          <t>平均值AVERAGE函数</t>
        </r>
      </text>
    </comment>
    <comment ref="J51" authorId="0">
      <text>
        <r>
          <rPr>
            <sz val="9"/>
            <rFont val="宋体"/>
            <charset val="134"/>
          </rPr>
          <t>排名RANK函数，注意$符号的使用</t>
        </r>
      </text>
    </comment>
    <comment ref="L51" authorId="0">
      <text>
        <r>
          <rPr>
            <sz val="9"/>
            <rFont val="宋体"/>
            <charset val="134"/>
          </rPr>
          <t>IF、AND函数组合</t>
        </r>
      </text>
    </comment>
    <comment ref="O51" authorId="0">
      <text>
        <r>
          <rPr>
            <sz val="9"/>
            <rFont val="宋体"/>
            <charset val="134"/>
          </rPr>
          <t>IF、OR函数组合</t>
        </r>
      </text>
    </comment>
    <comment ref="G53" authorId="0">
      <text>
        <r>
          <rPr>
            <sz val="9"/>
            <rFont val="宋体"/>
            <charset val="134"/>
          </rPr>
          <t>最大值MAX函数</t>
        </r>
      </text>
    </comment>
    <comment ref="G54" authorId="0">
      <text>
        <r>
          <rPr>
            <sz val="9"/>
            <rFont val="宋体"/>
            <charset val="134"/>
          </rPr>
          <t>最小值MIN函数</t>
        </r>
      </text>
    </comment>
    <comment ref="G55" authorId="0">
      <text>
        <r>
          <rPr>
            <sz val="9"/>
            <rFont val="宋体"/>
            <charset val="134"/>
          </rPr>
          <t xml:space="preserve">COUNTIF函数
</t>
        </r>
      </text>
    </comment>
    <comment ref="G56" authorId="0">
      <text>
        <r>
          <rPr>
            <sz val="9"/>
            <rFont val="宋体"/>
            <charset val="134"/>
          </rPr>
          <t>COUNTIFS函数</t>
        </r>
      </text>
    </comment>
    <comment ref="G57" authorId="0">
      <text>
        <r>
          <rPr>
            <sz val="9"/>
            <rFont val="宋体"/>
            <charset val="134"/>
          </rPr>
          <t>COUNTIF函数</t>
        </r>
      </text>
    </comment>
    <comment ref="G58" authorId="0">
      <text>
        <r>
          <rPr>
            <sz val="9"/>
            <rFont val="宋体"/>
            <charset val="134"/>
          </rPr>
          <t>COUNT函数</t>
        </r>
      </text>
    </comment>
    <comment ref="C59" authorId="0">
      <text>
        <r>
          <rPr>
            <sz val="9"/>
            <rFont val="宋体"/>
            <charset val="134"/>
          </rPr>
          <t>COUNTA函数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B7" authorId="0">
      <text>
        <r>
          <rPr>
            <sz val="9"/>
            <rFont val="宋体"/>
            <charset val="134"/>
          </rPr>
          <t>SUM函数</t>
        </r>
      </text>
    </comment>
    <comment ref="B10" authorId="0">
      <text>
        <r>
          <rPr>
            <sz val="9"/>
            <rFont val="宋体"/>
            <charset val="134"/>
          </rPr>
          <t>下拉菜单</t>
        </r>
      </text>
    </comment>
    <comment ref="C10" authorId="0">
      <text>
        <r>
          <rPr>
            <sz val="9"/>
            <rFont val="宋体"/>
            <charset val="134"/>
          </rPr>
          <t xml:space="preserve">SUMIF函数
</t>
        </r>
      </text>
    </comment>
    <comment ref="D13" authorId="0">
      <text>
        <r>
          <rPr>
            <sz val="9"/>
            <rFont val="宋体"/>
            <charset val="134"/>
          </rPr>
          <t>SUMIFS函数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19" authorId="0">
      <text>
        <r>
          <rPr>
            <sz val="9"/>
            <rFont val="宋体"/>
            <charset val="134"/>
          </rPr>
          <t>MID函数、&amp;的应用</t>
        </r>
      </text>
    </comment>
    <comment ref="D19" authorId="0">
      <text>
        <r>
          <rPr>
            <sz val="9"/>
            <rFont val="宋体"/>
            <charset val="134"/>
          </rPr>
          <t xml:space="preserve">DATEDIF、TODAY函数应用
</t>
        </r>
      </text>
    </comment>
    <comment ref="F19" authorId="0">
      <text>
        <r>
          <rPr>
            <sz val="9"/>
            <rFont val="宋体"/>
            <charset val="134"/>
          </rPr>
          <t xml:space="preserve">EDATE函数应用
</t>
        </r>
      </text>
    </comment>
    <comment ref="H19" authorId="0">
      <text>
        <r>
          <rPr>
            <sz val="9"/>
            <rFont val="宋体"/>
            <charset val="134"/>
          </rPr>
          <t xml:space="preserve">DATEDIF函数应用
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D17" authorId="0">
      <text>
        <r>
          <rPr>
            <sz val="9"/>
            <rFont val="宋体"/>
            <charset val="134"/>
          </rPr>
          <t>REPLACE函数设置隐藏字符</t>
        </r>
      </text>
    </comment>
    <comment ref="E17" authorId="0">
      <text>
        <r>
          <rPr>
            <sz val="9"/>
            <rFont val="宋体"/>
            <charset val="134"/>
          </rPr>
          <t>MID函数提取相关位置信息</t>
        </r>
      </text>
    </comment>
    <comment ref="F17" authorId="0">
      <text>
        <r>
          <rPr>
            <sz val="9"/>
            <rFont val="宋体"/>
            <charset val="134"/>
          </rPr>
          <t xml:space="preserve">TEXT、MID函数应用
</t>
        </r>
      </text>
    </comment>
    <comment ref="G17" authorId="0">
      <text>
        <r>
          <rPr>
            <sz val="9"/>
            <rFont val="宋体"/>
            <charset val="134"/>
          </rPr>
          <t xml:space="preserve">TEXT、MID函数应用
</t>
        </r>
      </text>
    </comment>
    <comment ref="H17" authorId="0">
      <text>
        <r>
          <rPr>
            <sz val="9"/>
            <rFont val="宋体"/>
            <charset val="134"/>
          </rPr>
          <t>MOD、MID函数应用</t>
        </r>
      </text>
    </comment>
    <comment ref="I17" authorId="0">
      <text>
        <r>
          <rPr>
            <sz val="9"/>
            <rFont val="宋体"/>
            <charset val="134"/>
          </rPr>
          <t>LEFT函数应用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B11" authorId="0">
      <text>
        <r>
          <rPr>
            <sz val="9"/>
            <rFont val="宋体"/>
            <charset val="134"/>
          </rPr>
          <t>VLOOLUP函数</t>
        </r>
      </text>
    </comment>
    <comment ref="H11" authorId="0">
      <text>
        <r>
          <rPr>
            <sz val="9"/>
            <rFont val="宋体"/>
            <charset val="134"/>
          </rPr>
          <t>XLOOLUP函数</t>
        </r>
      </text>
    </comment>
    <comment ref="B18" authorId="0">
      <text>
        <r>
          <rPr>
            <sz val="9"/>
            <rFont val="宋体"/>
            <charset val="134"/>
          </rPr>
          <t>FILTER函数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<sst xmlns="http://schemas.openxmlformats.org/spreadsheetml/2006/main" count="12634" uniqueCount="2854">
  <si>
    <t>目    录</t>
  </si>
  <si>
    <t>工作表页</t>
  </si>
  <si>
    <t>工作表名称</t>
  </si>
  <si>
    <t>成绩单综合练习</t>
  </si>
  <si>
    <t>分类汇总</t>
  </si>
  <si>
    <t>计数练习1</t>
  </si>
  <si>
    <t>计数练习2</t>
  </si>
  <si>
    <t>数据有效性练习</t>
  </si>
  <si>
    <t>日期函数练习</t>
  </si>
  <si>
    <t>TEXT-REPLACE-MID函数练习</t>
  </si>
  <si>
    <t>查找函数练习1</t>
  </si>
  <si>
    <t>查找函数练习2</t>
  </si>
  <si>
    <t>数据透视表练习</t>
  </si>
  <si>
    <t>批量填充公式</t>
  </si>
  <si>
    <t>分列操作</t>
  </si>
  <si>
    <t>几个快捷键应用</t>
  </si>
  <si>
    <t>快捷键大全</t>
  </si>
  <si>
    <t>①行宽列高、合并、居中、自动换行、强制换行、数字递增、单元格及字体颜色、边框线条练习 ②筛选、排序、打印区域、打印表头、冻结窗格练习
③求和、最大值、最小值、平均值练习 ④序号、排名函数练习 ⑤IF/AND/OR函数练习 ⑥COUNT/COUNTA/COUNTIF/COUNTIFS函数练习 ⑦条件格式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</si>
  <si>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1、IF条件语句：根据参数条件的真假，返回不同的结果。
2、AND：表示逻辑与，当所有条件都满足时（即所有参数的逻辑值都为真时），AND函数返回TRUE，否则，只要有一个条件不满足即返回FALSE。
3、OR：只要有一个条件满足时，OR函数返回TRUE，只有当所有条件都不满足时才返回FALSE。
4、COUNT：计算给定区域内数值型参数的数目
5、COUNTA：返回参数列表中非空值的单元格个数
6、COUNTIF：给定区域内满足特定条件的单元格的数目
</t>
    </r>
    <r>
      <rPr>
        <b/>
        <sz val="14"/>
        <color theme="1"/>
        <rFont val="宋体"/>
        <charset val="134"/>
        <scheme val="minor"/>
      </rPr>
      <t>练习：</t>
    </r>
    <r>
      <rPr>
        <sz val="14"/>
        <color theme="1"/>
        <rFont val="宋体"/>
        <charset val="134"/>
        <scheme val="minor"/>
      </rPr>
      <t>依据“平均分”为依据来设定评级等级并进行排名；统计各分数段人数；
1、在“评级”栏设置公式，根据“平均分”判断，大于85分的是“优秀”，70-85分之间的为“良好”，60-75分之间的为“及格”小于60分的为“不及格”；
2、分别用COUNT和COUNTA函数统计人数；
3、根据各科分数统计60以下、60-85、85分以上的人数；</t>
    </r>
  </si>
  <si>
    <t>梁山班各科成绩登记表</t>
  </si>
  <si>
    <t>序号</t>
  </si>
  <si>
    <t>姓名</t>
  </si>
  <si>
    <t>语文</t>
  </si>
  <si>
    <t>数学</t>
  </si>
  <si>
    <t>英语</t>
  </si>
  <si>
    <t>科学</t>
  </si>
  <si>
    <t>物理</t>
  </si>
  <si>
    <t>总分</t>
  </si>
  <si>
    <t>平均分</t>
  </si>
  <si>
    <t>排名</t>
  </si>
  <si>
    <r>
      <rPr>
        <sz val="12"/>
        <rFont val="宋体"/>
        <charset val="134"/>
      </rPr>
      <t>评级1(</t>
    </r>
    <r>
      <rPr>
        <sz val="12"/>
        <color rgb="FFFF0000"/>
        <rFont val="宋体"/>
        <charset val="134"/>
      </rPr>
      <t>&gt;=60</t>
    </r>
    <r>
      <rPr>
        <sz val="12"/>
        <rFont val="宋体"/>
        <charset val="134"/>
      </rPr>
      <t xml:space="preserve">)
</t>
    </r>
    <r>
      <rPr>
        <sz val="10"/>
        <rFont val="宋体"/>
        <charset val="134"/>
      </rPr>
      <t>（</t>
    </r>
    <r>
      <rPr>
        <b/>
        <sz val="10"/>
        <color theme="8"/>
        <rFont val="宋体"/>
        <charset val="134"/>
      </rPr>
      <t>及格、不及格</t>
    </r>
    <r>
      <rPr>
        <sz val="10"/>
        <rFont val="宋体"/>
        <charset val="134"/>
      </rPr>
      <t>）</t>
    </r>
  </si>
  <si>
    <r>
      <rPr>
        <sz val="12"/>
        <rFont val="宋体"/>
        <charset val="134"/>
      </rPr>
      <t>评级2(</t>
    </r>
    <r>
      <rPr>
        <sz val="12"/>
        <color rgb="FFFF0000"/>
        <rFont val="宋体"/>
        <charset val="134"/>
      </rPr>
      <t>&lt;=60-85&lt;=</t>
    </r>
    <r>
      <rPr>
        <sz val="12"/>
        <rFont val="宋体"/>
        <charset val="134"/>
      </rPr>
      <t xml:space="preserve">)
</t>
    </r>
    <r>
      <rPr>
        <sz val="10"/>
        <rFont val="宋体"/>
        <charset val="134"/>
      </rPr>
      <t>（</t>
    </r>
    <r>
      <rPr>
        <b/>
        <sz val="10"/>
        <color theme="8"/>
        <rFont val="宋体"/>
        <charset val="134"/>
      </rPr>
      <t>优秀、良好、不及格</t>
    </r>
    <r>
      <rPr>
        <sz val="10"/>
        <rFont val="宋体"/>
        <charset val="134"/>
      </rPr>
      <t>）</t>
    </r>
  </si>
  <si>
    <r>
      <rPr>
        <sz val="12"/>
        <rFont val="宋体"/>
        <charset val="134"/>
      </rPr>
      <t>评级3(</t>
    </r>
    <r>
      <rPr>
        <sz val="12"/>
        <color rgb="FFFF0000"/>
        <rFont val="宋体"/>
        <charset val="134"/>
      </rPr>
      <t>&lt;60&lt;70&lt;85&lt;</t>
    </r>
    <r>
      <rPr>
        <sz val="12"/>
        <rFont val="宋体"/>
        <charset val="134"/>
      </rPr>
      <t xml:space="preserve">)
</t>
    </r>
    <r>
      <rPr>
        <sz val="10"/>
        <rFont val="宋体"/>
        <charset val="134"/>
      </rPr>
      <t>（</t>
    </r>
    <r>
      <rPr>
        <b/>
        <sz val="10"/>
        <color theme="8"/>
        <rFont val="宋体"/>
        <charset val="134"/>
      </rPr>
      <t>优秀、良好、及格、不及格</t>
    </r>
    <r>
      <rPr>
        <sz val="10"/>
        <rFont val="宋体"/>
        <charset val="134"/>
      </rPr>
      <t>）</t>
    </r>
  </si>
  <si>
    <r>
      <rPr>
        <sz val="12"/>
        <rFont val="宋体"/>
        <charset val="134"/>
      </rPr>
      <t>评级4(</t>
    </r>
    <r>
      <rPr>
        <sz val="12"/>
        <color rgb="FFFF0000"/>
        <rFont val="宋体"/>
        <charset val="134"/>
      </rPr>
      <t>&lt;40&lt;60&lt;70&lt;85&lt;</t>
    </r>
    <r>
      <rPr>
        <sz val="12"/>
        <rFont val="宋体"/>
        <charset val="134"/>
      </rPr>
      <t xml:space="preserve">)
</t>
    </r>
    <r>
      <rPr>
        <sz val="10"/>
        <rFont val="宋体"/>
        <charset val="134"/>
      </rPr>
      <t>（</t>
    </r>
    <r>
      <rPr>
        <b/>
        <sz val="10"/>
        <color theme="8"/>
        <rFont val="宋体"/>
        <charset val="134"/>
      </rPr>
      <t>优秀、良好、及格、不及格、差</t>
    </r>
    <r>
      <rPr>
        <sz val="10"/>
        <rFont val="宋体"/>
        <charset val="134"/>
      </rPr>
      <t>）</t>
    </r>
  </si>
  <si>
    <r>
      <rPr>
        <sz val="12"/>
        <rFont val="宋体"/>
        <charset val="134"/>
      </rPr>
      <t>评级5(</t>
    </r>
    <r>
      <rPr>
        <sz val="12"/>
        <color rgb="FFFF0000"/>
        <rFont val="宋体"/>
        <charset val="134"/>
      </rPr>
      <t>&lt;60</t>
    </r>
    <r>
      <rPr>
        <sz val="12"/>
        <rFont val="宋体"/>
        <charset val="134"/>
      </rPr>
      <t xml:space="preserve">)
</t>
    </r>
    <r>
      <rPr>
        <b/>
        <sz val="10"/>
        <color theme="4"/>
        <rFont val="宋体"/>
        <charset val="134"/>
      </rPr>
      <t>（任何一科小于60）</t>
    </r>
  </si>
  <si>
    <t>宋江</t>
  </si>
  <si>
    <t>卢俊义</t>
  </si>
  <si>
    <t>吴用</t>
  </si>
  <si>
    <t>公孙胜</t>
  </si>
  <si>
    <t>关胜</t>
  </si>
  <si>
    <t>林冲</t>
  </si>
  <si>
    <t>秦明</t>
  </si>
  <si>
    <t>呼延灼</t>
  </si>
  <si>
    <t>花荣</t>
  </si>
  <si>
    <t>李应</t>
  </si>
  <si>
    <t>柴进</t>
  </si>
  <si>
    <t>朱仝</t>
  </si>
  <si>
    <t>鲁智深</t>
  </si>
  <si>
    <t>武松</t>
  </si>
  <si>
    <t>董平</t>
  </si>
  <si>
    <t>张清</t>
  </si>
  <si>
    <t>徐宁</t>
  </si>
  <si>
    <t>戴宗</t>
  </si>
  <si>
    <t>刘唐</t>
  </si>
  <si>
    <t>史进</t>
  </si>
  <si>
    <t>穆弘</t>
  </si>
  <si>
    <t>雷横</t>
  </si>
  <si>
    <t>李俊</t>
  </si>
  <si>
    <t>张横</t>
  </si>
  <si>
    <t>阮小二</t>
  </si>
  <si>
    <t>阮小五</t>
  </si>
  <si>
    <t>张顺</t>
  </si>
  <si>
    <t>阮小七</t>
  </si>
  <si>
    <t>杨雄</t>
  </si>
  <si>
    <t>石秀</t>
  </si>
  <si>
    <t>解珍</t>
  </si>
  <si>
    <t>解宝</t>
  </si>
  <si>
    <t>燕青</t>
  </si>
  <si>
    <t>朱武</t>
  </si>
  <si>
    <t>黄信</t>
  </si>
  <si>
    <t>孙立</t>
  </si>
  <si>
    <t>宣赞</t>
  </si>
  <si>
    <t>郝思文</t>
  </si>
  <si>
    <t>韩滔</t>
  </si>
  <si>
    <t>彭圯</t>
  </si>
  <si>
    <t>单廷</t>
  </si>
  <si>
    <t>萧让</t>
  </si>
  <si>
    <t>裴宣</t>
  </si>
  <si>
    <t>欧鹏</t>
  </si>
  <si>
    <t>邓飞</t>
  </si>
  <si>
    <t>燕顺</t>
  </si>
  <si>
    <t>最高分</t>
  </si>
  <si>
    <t>最低分</t>
  </si>
  <si>
    <t>60分以下人数</t>
  </si>
  <si>
    <t>60-85分人数</t>
  </si>
  <si>
    <t>85分以上人数</t>
  </si>
  <si>
    <t>参加考试人数</t>
  </si>
  <si>
    <t>班级总人数</t>
  </si>
  <si>
    <t>订购日期</t>
  </si>
  <si>
    <t>发票号</t>
  </si>
  <si>
    <t>工单号</t>
  </si>
  <si>
    <t>ERPCO号</t>
  </si>
  <si>
    <t>所属区域</t>
  </si>
  <si>
    <t>产品类别</t>
  </si>
  <si>
    <t>数量</t>
  </si>
  <si>
    <t>金额</t>
  </si>
  <si>
    <t>成本</t>
  </si>
  <si>
    <t>H00012769</t>
  </si>
  <si>
    <t>A12-086</t>
  </si>
  <si>
    <t>C014673-004</t>
  </si>
  <si>
    <t>苏州</t>
  </si>
  <si>
    <t>宠物用品</t>
  </si>
  <si>
    <t>A12-087</t>
  </si>
  <si>
    <t>C014673-005</t>
  </si>
  <si>
    <t>1、分地区统计金额的总计</t>
  </si>
  <si>
    <t>A12-088</t>
  </si>
  <si>
    <t>C014673-006</t>
  </si>
  <si>
    <t>A12-089</t>
  </si>
  <si>
    <t>C014673-007</t>
  </si>
  <si>
    <t>2、分地区与产品分类统计数量、金额、成本的总计</t>
  </si>
  <si>
    <t>A12-090</t>
  </si>
  <si>
    <t>C014673-008</t>
  </si>
  <si>
    <t>A12-091</t>
  </si>
  <si>
    <t>C014673-009</t>
  </si>
  <si>
    <t>3、将分类汇总后的结果复制到其他区域</t>
  </si>
  <si>
    <t>A12-092</t>
  </si>
  <si>
    <t>C014673-010</t>
  </si>
  <si>
    <t>A12-093</t>
  </si>
  <si>
    <t>C014673-011</t>
  </si>
  <si>
    <t>A12-094</t>
  </si>
  <si>
    <t>C014673-012</t>
  </si>
  <si>
    <t>A12-095</t>
  </si>
  <si>
    <t>C014673-013</t>
  </si>
  <si>
    <t>常熟</t>
  </si>
  <si>
    <t>A12-096</t>
  </si>
  <si>
    <t>C014673-014</t>
  </si>
  <si>
    <t>A12-097</t>
  </si>
  <si>
    <t>C014673-015</t>
  </si>
  <si>
    <t>A12-098</t>
  </si>
  <si>
    <t>C014673-016</t>
  </si>
  <si>
    <t>A12-101</t>
  </si>
  <si>
    <t>C014673-019</t>
  </si>
  <si>
    <t>H00012774</t>
  </si>
  <si>
    <t>A11-155</t>
  </si>
  <si>
    <t>C015084-001</t>
  </si>
  <si>
    <t>A11-156</t>
  </si>
  <si>
    <t>C015084-002</t>
  </si>
  <si>
    <t>A12-083</t>
  </si>
  <si>
    <t>C014673-001</t>
  </si>
  <si>
    <t>A12-084</t>
  </si>
  <si>
    <t>C014673-002</t>
  </si>
  <si>
    <t>A12-085</t>
  </si>
  <si>
    <t>C014673-003</t>
  </si>
  <si>
    <t>A12-178</t>
  </si>
  <si>
    <t>C015240-001</t>
  </si>
  <si>
    <t>服装</t>
  </si>
  <si>
    <t>A12-179</t>
  </si>
  <si>
    <t>C015240-002</t>
  </si>
  <si>
    <t>H00012792</t>
  </si>
  <si>
    <t>D01-119</t>
  </si>
  <si>
    <t>C015960-001</t>
  </si>
  <si>
    <t>H00012793</t>
  </si>
  <si>
    <t>A03-077</t>
  </si>
  <si>
    <t>C014980-026</t>
  </si>
  <si>
    <t>H00012768</t>
  </si>
  <si>
    <t>A12-140</t>
  </si>
  <si>
    <t>C015005-001</t>
  </si>
  <si>
    <t>C12-046</t>
  </si>
  <si>
    <t>C015007-001</t>
  </si>
  <si>
    <t>C12-047</t>
  </si>
  <si>
    <t>C015008-001</t>
  </si>
  <si>
    <t>C12-048</t>
  </si>
  <si>
    <t>C015009-001</t>
  </si>
  <si>
    <t>C12-049</t>
  </si>
  <si>
    <t>C015010-001</t>
  </si>
  <si>
    <t>C12-061</t>
  </si>
  <si>
    <t>C015027-001</t>
  </si>
  <si>
    <t>Z11-014</t>
  </si>
  <si>
    <t>C015050-001</t>
  </si>
  <si>
    <t>彩盒</t>
  </si>
  <si>
    <t>Z11-015</t>
  </si>
  <si>
    <t>C015051-001</t>
  </si>
  <si>
    <t>Z11-016</t>
  </si>
  <si>
    <t>C015052-001</t>
  </si>
  <si>
    <t>Z11-017</t>
  </si>
  <si>
    <t>C015059-001</t>
  </si>
  <si>
    <t>Z11-018</t>
  </si>
  <si>
    <t>C015060-001</t>
  </si>
  <si>
    <t>Z11-019</t>
  </si>
  <si>
    <t>C015062-001</t>
  </si>
  <si>
    <t>暖靴</t>
  </si>
  <si>
    <t>Z11-020</t>
  </si>
  <si>
    <t>C015063-001</t>
  </si>
  <si>
    <t>睡袋</t>
  </si>
  <si>
    <t>Z12-010</t>
  </si>
  <si>
    <t>C015053-001</t>
  </si>
  <si>
    <t>Z12-032</t>
  </si>
  <si>
    <t>C015645-001</t>
  </si>
  <si>
    <t>Z12-038</t>
  </si>
  <si>
    <t>C015049-001</t>
  </si>
  <si>
    <t>H00012775</t>
  </si>
  <si>
    <t>A12-132</t>
  </si>
  <si>
    <t>C014996-001</t>
  </si>
  <si>
    <t>A12-133</t>
  </si>
  <si>
    <t>C014997-001</t>
  </si>
  <si>
    <t>A12-134</t>
  </si>
  <si>
    <t>C014998-001</t>
  </si>
  <si>
    <t>A12-137</t>
  </si>
  <si>
    <t>C015002-001</t>
  </si>
  <si>
    <t>C12-050</t>
  </si>
  <si>
    <t>C015016-001</t>
  </si>
  <si>
    <t>C12-051</t>
  </si>
  <si>
    <t>C015017-001</t>
  </si>
  <si>
    <t>C12-052</t>
  </si>
  <si>
    <t>C015018-001</t>
  </si>
  <si>
    <t>C12-053</t>
  </si>
  <si>
    <t>C015019-001</t>
  </si>
  <si>
    <t>C12-054</t>
  </si>
  <si>
    <t>C015020-001</t>
  </si>
  <si>
    <t>C12-055</t>
  </si>
  <si>
    <t>C015021-001</t>
  </si>
  <si>
    <t>C12-056</t>
  </si>
  <si>
    <t>C015022-001</t>
  </si>
  <si>
    <t>C12-057</t>
  </si>
  <si>
    <t>C015023-001</t>
  </si>
  <si>
    <t>C12-058</t>
  </si>
  <si>
    <t>C015024-001</t>
  </si>
  <si>
    <t>C12-062</t>
  </si>
  <si>
    <t>C015034-001</t>
  </si>
  <si>
    <t>昆山</t>
  </si>
  <si>
    <t>C12-063</t>
  </si>
  <si>
    <t>C015035-001</t>
  </si>
  <si>
    <t>C12-064</t>
  </si>
  <si>
    <t>C015036-001</t>
  </si>
  <si>
    <t>C12-065</t>
  </si>
  <si>
    <t>C015041-001</t>
  </si>
  <si>
    <t>C12-066</t>
  </si>
  <si>
    <t>C015042-001</t>
  </si>
  <si>
    <t>C12-067</t>
  </si>
  <si>
    <t>C015043-001</t>
  </si>
  <si>
    <t>C12-068</t>
  </si>
  <si>
    <t>C015044-001</t>
  </si>
  <si>
    <t>C12-069</t>
  </si>
  <si>
    <t>C015045-001</t>
  </si>
  <si>
    <t>C12-070</t>
  </si>
  <si>
    <t>C015046-001</t>
  </si>
  <si>
    <t>C12-071</t>
  </si>
  <si>
    <t>C015047-001</t>
  </si>
  <si>
    <t>C12-074</t>
  </si>
  <si>
    <t>C015149-001</t>
  </si>
  <si>
    <t>Z12-011</t>
  </si>
  <si>
    <t>C015054-001</t>
  </si>
  <si>
    <t>Z12-012</t>
  </si>
  <si>
    <t>C015055-001</t>
  </si>
  <si>
    <t>Z12-013</t>
  </si>
  <si>
    <t>C015056-001</t>
  </si>
  <si>
    <t>Z12-014</t>
  </si>
  <si>
    <t>C015057-001</t>
  </si>
  <si>
    <t>Z12-015</t>
  </si>
  <si>
    <t>C015061-001</t>
  </si>
  <si>
    <t>Z12-025</t>
  </si>
  <si>
    <t>C015058-001</t>
  </si>
  <si>
    <t>A12-135</t>
  </si>
  <si>
    <t>C014999-001</t>
  </si>
  <si>
    <t>A12-136</t>
  </si>
  <si>
    <t>C015000-001</t>
  </si>
  <si>
    <t>A12-138</t>
  </si>
  <si>
    <t>C015003-001</t>
  </si>
  <si>
    <t>A12-139</t>
  </si>
  <si>
    <t>C015004-001</t>
  </si>
  <si>
    <t>A12-141</t>
  </si>
  <si>
    <t>C015006-001</t>
  </si>
  <si>
    <t>A12-142</t>
  </si>
  <si>
    <t>C015011-001</t>
  </si>
  <si>
    <t>A12-143</t>
  </si>
  <si>
    <t>C015012-001</t>
  </si>
  <si>
    <t>A12-144</t>
  </si>
  <si>
    <t>C015013-001</t>
  </si>
  <si>
    <t>A12-145</t>
  </si>
  <si>
    <t>C015014-001</t>
  </si>
  <si>
    <t>A12-146</t>
  </si>
  <si>
    <t>C015015-001</t>
  </si>
  <si>
    <t>A12-147</t>
  </si>
  <si>
    <t>C015028-001</t>
  </si>
  <si>
    <t>A12-148</t>
  </si>
  <si>
    <t>C015029-001</t>
  </si>
  <si>
    <t>A12-149</t>
  </si>
  <si>
    <t>C015030-001</t>
  </si>
  <si>
    <t>A12-150</t>
  </si>
  <si>
    <t>C015031-001</t>
  </si>
  <si>
    <t>A12-151</t>
  </si>
  <si>
    <t>C015032-001</t>
  </si>
  <si>
    <t>A12-152</t>
  </si>
  <si>
    <t>C015033-001</t>
  </si>
  <si>
    <t>A12-153</t>
  </si>
  <si>
    <t>C015037-001</t>
  </si>
  <si>
    <t>A12-154</t>
  </si>
  <si>
    <t>C015038-001</t>
  </si>
  <si>
    <t>A12-155</t>
  </si>
  <si>
    <t>C015039-001</t>
  </si>
  <si>
    <t>A12-156</t>
  </si>
  <si>
    <t>C015040-001</t>
  </si>
  <si>
    <t>A12-157</t>
  </si>
  <si>
    <t>C015001-001</t>
  </si>
  <si>
    <t>A12-183</t>
  </si>
  <si>
    <t>C015299-001</t>
  </si>
  <si>
    <t>C12-134</t>
  </si>
  <si>
    <t>C015298-001</t>
  </si>
  <si>
    <t>C12-135</t>
  </si>
  <si>
    <t>C015298-002</t>
  </si>
  <si>
    <t>C12-136</t>
  </si>
  <si>
    <t>C015298-003</t>
  </si>
  <si>
    <t>C12-202</t>
  </si>
  <si>
    <t>C015048-001</t>
  </si>
  <si>
    <t>C12-203</t>
  </si>
  <si>
    <t>C015048-002</t>
  </si>
  <si>
    <t>C12-204</t>
  </si>
  <si>
    <t>C015048-003</t>
  </si>
  <si>
    <t>Z12-031</t>
  </si>
  <si>
    <t>C015646-001</t>
  </si>
  <si>
    <t>H00012798</t>
  </si>
  <si>
    <t>A12-184</t>
  </si>
  <si>
    <t>C015300-001</t>
  </si>
  <si>
    <t>C01-273</t>
  </si>
  <si>
    <t>C016052-001</t>
  </si>
  <si>
    <t>H00012810</t>
  </si>
  <si>
    <t>A01-089</t>
  </si>
  <si>
    <t>C015435-001</t>
  </si>
  <si>
    <t>A01-090</t>
  </si>
  <si>
    <t>C015436-001</t>
  </si>
  <si>
    <t>A01-091</t>
  </si>
  <si>
    <t>C015437-001</t>
  </si>
  <si>
    <t>A01-092</t>
  </si>
  <si>
    <t>C015438-001</t>
  </si>
  <si>
    <t>A01-093</t>
  </si>
  <si>
    <t>C015439-001</t>
  </si>
  <si>
    <t>A01-094</t>
  </si>
  <si>
    <t>C015440-001</t>
  </si>
  <si>
    <t>A01-095</t>
  </si>
  <si>
    <t>C015441-001</t>
  </si>
  <si>
    <t>A01-096</t>
  </si>
  <si>
    <t>C015442-001</t>
  </si>
  <si>
    <t>A01-097</t>
  </si>
  <si>
    <t>C015458-001</t>
  </si>
  <si>
    <t>A01-098</t>
  </si>
  <si>
    <t>C015459-001</t>
  </si>
  <si>
    <t>A01-099</t>
  </si>
  <si>
    <t>C015460-001</t>
  </si>
  <si>
    <t>A01-100</t>
  </si>
  <si>
    <t>C015461-001</t>
  </si>
  <si>
    <t>A01-101</t>
  </si>
  <si>
    <t>C015462-001</t>
  </si>
  <si>
    <t>A01-102</t>
  </si>
  <si>
    <t>C015463-001</t>
  </si>
  <si>
    <t>A01-103</t>
  </si>
  <si>
    <t>C015465-001</t>
  </si>
  <si>
    <t>C01-119</t>
  </si>
  <si>
    <t>C015418-001</t>
  </si>
  <si>
    <t>C01-120</t>
  </si>
  <si>
    <t>C015419-001</t>
  </si>
  <si>
    <t>C01-121</t>
  </si>
  <si>
    <t>C015420-001</t>
  </si>
  <si>
    <t>C01-122</t>
  </si>
  <si>
    <t>C015421-001</t>
  </si>
  <si>
    <t>C01-123</t>
  </si>
  <si>
    <t>C015422-001</t>
  </si>
  <si>
    <t>C01-124</t>
  </si>
  <si>
    <t>C015423-001</t>
  </si>
  <si>
    <t>C01-125</t>
  </si>
  <si>
    <t>C015424-001</t>
  </si>
  <si>
    <t>C01-126</t>
  </si>
  <si>
    <t>C015425-001</t>
  </si>
  <si>
    <t>C01-127</t>
  </si>
  <si>
    <t>C015426-001</t>
  </si>
  <si>
    <t>C01-128</t>
  </si>
  <si>
    <t>C015427-001</t>
  </si>
  <si>
    <t>C01-129</t>
  </si>
  <si>
    <t>C015428-001</t>
  </si>
  <si>
    <t>C01-130</t>
  </si>
  <si>
    <t>C015429-001</t>
  </si>
  <si>
    <t>C01-131</t>
  </si>
  <si>
    <t>C015430-001</t>
  </si>
  <si>
    <t>C01-132</t>
  </si>
  <si>
    <t>C015431-001</t>
  </si>
  <si>
    <t>C01-133</t>
  </si>
  <si>
    <t>C015432-001</t>
  </si>
  <si>
    <t>C01-134</t>
  </si>
  <si>
    <t>C015433-001</t>
  </si>
  <si>
    <t>C01-135</t>
  </si>
  <si>
    <t>C015434-001</t>
  </si>
  <si>
    <t>C01-136</t>
  </si>
  <si>
    <t>C015444-001</t>
  </si>
  <si>
    <t>C01-137</t>
  </si>
  <si>
    <t>C015445-001</t>
  </si>
  <si>
    <t>C01-138</t>
  </si>
  <si>
    <t>C015446-001</t>
  </si>
  <si>
    <t>C01-139</t>
  </si>
  <si>
    <t>C015447-001</t>
  </si>
  <si>
    <t>C01-140</t>
  </si>
  <si>
    <t>C015448-001</t>
  </si>
  <si>
    <t>C01-141</t>
  </si>
  <si>
    <t>C015449-001</t>
  </si>
  <si>
    <t>C01-142</t>
  </si>
  <si>
    <t>C015451-001</t>
  </si>
  <si>
    <t>C01-143</t>
  </si>
  <si>
    <t>C015452-001</t>
  </si>
  <si>
    <t>C01-144</t>
  </si>
  <si>
    <t>C015453-001</t>
  </si>
  <si>
    <t>C01-145</t>
  </si>
  <si>
    <t>C015454-001</t>
  </si>
  <si>
    <t>C01-146</t>
  </si>
  <si>
    <t>C015455-001</t>
  </si>
  <si>
    <t>C01-147</t>
  </si>
  <si>
    <t>C015456-001</t>
  </si>
  <si>
    <t>C01-148</t>
  </si>
  <si>
    <t>C015467-001</t>
  </si>
  <si>
    <t>C01-149</t>
  </si>
  <si>
    <t>C015468-001</t>
  </si>
  <si>
    <t>C01-150</t>
  </si>
  <si>
    <t>C015469-001</t>
  </si>
  <si>
    <t>C01-151</t>
  </si>
  <si>
    <t>C015470-001</t>
  </si>
  <si>
    <t>C01-152</t>
  </si>
  <si>
    <t>C015471-001</t>
  </si>
  <si>
    <t>C01-153</t>
  </si>
  <si>
    <t>C015472-001</t>
  </si>
  <si>
    <t>C01-154</t>
  </si>
  <si>
    <t>C015473-001</t>
  </si>
  <si>
    <t>C01-230</t>
  </si>
  <si>
    <t>C015417-001</t>
  </si>
  <si>
    <t>C01-231</t>
  </si>
  <si>
    <t>C015450-001</t>
  </si>
  <si>
    <t>无锡</t>
  </si>
  <si>
    <t>A01-035</t>
  </si>
  <si>
    <t>C014952-001</t>
  </si>
  <si>
    <t>A02-004</t>
  </si>
  <si>
    <t>C014931-001</t>
  </si>
  <si>
    <t>A11-161</t>
  </si>
  <si>
    <t>C014820-001</t>
  </si>
  <si>
    <t>B08-081</t>
  </si>
  <si>
    <t>C014519-001</t>
  </si>
  <si>
    <t>A01-016</t>
  </si>
  <si>
    <t>C014460-001</t>
  </si>
  <si>
    <t>A01-040</t>
  </si>
  <si>
    <t>C014964-001</t>
  </si>
  <si>
    <t>C12-041</t>
  </si>
  <si>
    <t>C014941-001</t>
  </si>
  <si>
    <t>C12-042</t>
  </si>
  <si>
    <t>C014942-001</t>
  </si>
  <si>
    <t>C12-043</t>
  </si>
  <si>
    <t>C014948-001</t>
  </si>
  <si>
    <t>C12-080</t>
  </si>
  <si>
    <t>C015175-001</t>
  </si>
  <si>
    <t>C12-207</t>
  </si>
  <si>
    <t>C015724-001</t>
  </si>
  <si>
    <t>A12-196</t>
  </si>
  <si>
    <t>C015512-001</t>
  </si>
  <si>
    <t>A12-197</t>
  </si>
  <si>
    <t>C015513-001</t>
  </si>
  <si>
    <t>A12-198</t>
  </si>
  <si>
    <t>C015520-001</t>
  </si>
  <si>
    <t>A12-200</t>
  </si>
  <si>
    <t>C015522-001</t>
  </si>
  <si>
    <t>B01-024</t>
  </si>
  <si>
    <t>C014953-001</t>
  </si>
  <si>
    <t>B12-035</t>
  </si>
  <si>
    <t>C014979-001</t>
  </si>
  <si>
    <t>B12-079</t>
  </si>
  <si>
    <t>C015217-001</t>
  </si>
  <si>
    <t>C02-001</t>
  </si>
  <si>
    <t>C014658-001</t>
  </si>
  <si>
    <t>C12-109</t>
  </si>
  <si>
    <t>C015215-001</t>
  </si>
  <si>
    <t>A01-010</t>
  </si>
  <si>
    <t>C014452-001</t>
  </si>
  <si>
    <t>A01-018</t>
  </si>
  <si>
    <t>C014462-001</t>
  </si>
  <si>
    <t>A11-148</t>
  </si>
  <si>
    <t>C014848-001</t>
  </si>
  <si>
    <t>A11-149</t>
  </si>
  <si>
    <t>C014849-001</t>
  </si>
  <si>
    <t>A11-150</t>
  </si>
  <si>
    <t>C014850-001</t>
  </si>
  <si>
    <t>A11-151</t>
  </si>
  <si>
    <t>C014851-001</t>
  </si>
  <si>
    <t>A12-201</t>
  </si>
  <si>
    <t>C015605-001</t>
  </si>
  <si>
    <t>B12-102</t>
  </si>
  <si>
    <t>C015518-001</t>
  </si>
  <si>
    <t>C01-023</t>
  </si>
  <si>
    <t>C014817-001</t>
  </si>
  <si>
    <t>D12-002</t>
  </si>
  <si>
    <t>C015180-001</t>
  </si>
  <si>
    <t>B12-021</t>
  </si>
  <si>
    <t>C014858-001</t>
  </si>
  <si>
    <t>B12-026</t>
  </si>
  <si>
    <t>C014867-001</t>
  </si>
  <si>
    <t>B12-027</t>
  </si>
  <si>
    <t>C014869-001</t>
  </si>
  <si>
    <t>B12-043</t>
  </si>
  <si>
    <t>C015081-001</t>
  </si>
  <si>
    <t>B12-080</t>
  </si>
  <si>
    <t>C015226-001</t>
  </si>
  <si>
    <t>B12-031</t>
  </si>
  <si>
    <t>C014913-001</t>
  </si>
  <si>
    <t>B12-033</t>
  </si>
  <si>
    <t>C014918-001</t>
  </si>
  <si>
    <t>C12-036</t>
  </si>
  <si>
    <t>C014915-001</t>
  </si>
  <si>
    <t>C12-037</t>
  </si>
  <si>
    <t>C014916-001</t>
  </si>
  <si>
    <t>C12-038</t>
  </si>
  <si>
    <t>C014917-001</t>
  </si>
  <si>
    <t>D12-005</t>
  </si>
  <si>
    <t>C015249-001</t>
  </si>
  <si>
    <t>B12-071</t>
  </si>
  <si>
    <t>C015191-001</t>
  </si>
  <si>
    <t>B12-072</t>
  </si>
  <si>
    <t>C015193-001</t>
  </si>
  <si>
    <t>B12-074</t>
  </si>
  <si>
    <t>C015195-001</t>
  </si>
  <si>
    <t>B12-078</t>
  </si>
  <si>
    <t>C015199-001</t>
  </si>
  <si>
    <t>C01-054</t>
  </si>
  <si>
    <t>C015201-001</t>
  </si>
  <si>
    <t>C01-055</t>
  </si>
  <si>
    <t>C015201-002</t>
  </si>
  <si>
    <t>C01-056</t>
  </si>
  <si>
    <t>C015201-003</t>
  </si>
  <si>
    <t>D12-003</t>
  </si>
  <si>
    <t>C015190-001</t>
  </si>
  <si>
    <t>D12-004</t>
  </si>
  <si>
    <t>C015192-001</t>
  </si>
  <si>
    <t>B01-027</t>
  </si>
  <si>
    <t>C015072-001</t>
  </si>
  <si>
    <t>B01-057</t>
  </si>
  <si>
    <t>C015224-001</t>
  </si>
  <si>
    <t>B12-019</t>
  </si>
  <si>
    <t>C014852-001</t>
  </si>
  <si>
    <t>B12-020</t>
  </si>
  <si>
    <t>C014854-001</t>
  </si>
  <si>
    <t>B12-022</t>
  </si>
  <si>
    <t>C014861-001</t>
  </si>
  <si>
    <t>B12-023</t>
  </si>
  <si>
    <t>C014860-001</t>
  </si>
  <si>
    <t>B12-024</t>
  </si>
  <si>
    <t>C014865-001</t>
  </si>
  <si>
    <t>B12-060</t>
  </si>
  <si>
    <t>C015155-001</t>
  </si>
  <si>
    <t>B12-061</t>
  </si>
  <si>
    <t>C015156-001</t>
  </si>
  <si>
    <t>B12-062</t>
  </si>
  <si>
    <t>C015157-001</t>
  </si>
  <si>
    <t>B12-084</t>
  </si>
  <si>
    <t>C015250-001</t>
  </si>
  <si>
    <t>B12-085</t>
  </si>
  <si>
    <t>C015251-001</t>
  </si>
  <si>
    <t>B12-086</t>
  </si>
  <si>
    <t>C015252-001</t>
  </si>
  <si>
    <t>B12-087</t>
  </si>
  <si>
    <t>C015253-001</t>
  </si>
  <si>
    <t>B12-088</t>
  </si>
  <si>
    <t>C015254-001</t>
  </si>
  <si>
    <t>B12-089</t>
  </si>
  <si>
    <t>C015255-001</t>
  </si>
  <si>
    <t>C12-020</t>
  </si>
  <si>
    <t>C014855-001</t>
  </si>
  <si>
    <t>C12-022</t>
  </si>
  <si>
    <t>C014856-001</t>
  </si>
  <si>
    <t>C12-023</t>
  </si>
  <si>
    <t>C014857-001</t>
  </si>
  <si>
    <t>H00012797</t>
  </si>
  <si>
    <t>B01-097</t>
  </si>
  <si>
    <t>C015655-001</t>
  </si>
  <si>
    <t>B12-025</t>
  </si>
  <si>
    <t>C014866-001</t>
  </si>
  <si>
    <t>B12-097</t>
  </si>
  <si>
    <t>C015489-001</t>
  </si>
  <si>
    <t>C12-075</t>
  </si>
  <si>
    <t>C015159-001</t>
  </si>
  <si>
    <t>B12-063</t>
  </si>
  <si>
    <t>C015179-001</t>
  </si>
  <si>
    <t>B12-064</t>
  </si>
  <si>
    <t>C015181-001</t>
  </si>
  <si>
    <t>B12-065</t>
  </si>
  <si>
    <t>C015182-001</t>
  </si>
  <si>
    <t>B12-066</t>
  </si>
  <si>
    <t>C015183-001</t>
  </si>
  <si>
    <t>B12-067</t>
  </si>
  <si>
    <t>C015184-001</t>
  </si>
  <si>
    <t>B12-068</t>
  </si>
  <si>
    <t>C015185-001</t>
  </si>
  <si>
    <t>B12-069</t>
  </si>
  <si>
    <t>C015186-001</t>
  </si>
  <si>
    <t>B12-070</t>
  </si>
  <si>
    <t>C015187-001</t>
  </si>
  <si>
    <t>B12-073</t>
  </si>
  <si>
    <t>C015194-001</t>
  </si>
  <si>
    <t>B12-075</t>
  </si>
  <si>
    <t>C015196-001</t>
  </si>
  <si>
    <t>B12-076</t>
  </si>
  <si>
    <t>C015197-001</t>
  </si>
  <si>
    <t>B12-077</t>
  </si>
  <si>
    <t>C015198-001</t>
  </si>
  <si>
    <t>C11-079</t>
  </si>
  <si>
    <t>C015211-001</t>
  </si>
  <si>
    <t>C11-080</t>
  </si>
  <si>
    <t>C015211-002</t>
  </si>
  <si>
    <t>C11-081</t>
  </si>
  <si>
    <t>C015211-003</t>
  </si>
  <si>
    <t>C12-101</t>
  </si>
  <si>
    <t>C015212-001</t>
  </si>
  <si>
    <t>C12-102</t>
  </si>
  <si>
    <t>C015212-002</t>
  </si>
  <si>
    <t>C12-103</t>
  </si>
  <si>
    <t>C015212-003</t>
  </si>
  <si>
    <t>C01-067</t>
  </si>
  <si>
    <t>C015246-001</t>
  </si>
  <si>
    <t>C12-073</t>
  </si>
  <si>
    <t>C015100-001</t>
  </si>
  <si>
    <t>警告标</t>
  </si>
  <si>
    <t>C12-129</t>
  </si>
  <si>
    <t>C015275-001</t>
  </si>
  <si>
    <t>C12-111</t>
  </si>
  <si>
    <t>C015238-001</t>
  </si>
  <si>
    <t>C12-201</t>
  </si>
  <si>
    <t>C015691-001</t>
  </si>
  <si>
    <t>C10-053</t>
  </si>
  <si>
    <t>C014823-001</t>
  </si>
  <si>
    <t>H00012737</t>
  </si>
  <si>
    <t>B12-093</t>
  </si>
  <si>
    <t>C015313-001</t>
  </si>
  <si>
    <t>B12-094</t>
  </si>
  <si>
    <t>C015313-002</t>
  </si>
  <si>
    <t>B12-095</t>
  </si>
  <si>
    <t>C015313-003</t>
  </si>
  <si>
    <t>B12-096</t>
  </si>
  <si>
    <t>C015313-004</t>
  </si>
  <si>
    <t>H00012755</t>
  </si>
  <si>
    <t>B12-047</t>
  </si>
  <si>
    <t>C015104-001</t>
  </si>
  <si>
    <t>B12-048</t>
  </si>
  <si>
    <t>C015105-001</t>
  </si>
  <si>
    <t>B12-049</t>
  </si>
  <si>
    <t>C015106-001</t>
  </si>
  <si>
    <t>C12-045</t>
  </si>
  <si>
    <t>C015107-001</t>
  </si>
  <si>
    <t>H00012765</t>
  </si>
  <si>
    <t>B12-036</t>
  </si>
  <si>
    <t>C014977-001</t>
  </si>
  <si>
    <t>B12-037</t>
  </si>
  <si>
    <t>C014977-002</t>
  </si>
  <si>
    <t>B12-038</t>
  </si>
  <si>
    <t>C014978-001</t>
  </si>
  <si>
    <t>H00012766</t>
  </si>
  <si>
    <t>B12-108</t>
  </si>
  <si>
    <t>C015678-001</t>
  </si>
  <si>
    <t>B12-109</t>
  </si>
  <si>
    <t>C015678-002</t>
  </si>
  <si>
    <t>B12-110</t>
  </si>
  <si>
    <t>C015678-003</t>
  </si>
  <si>
    <t>H00012805</t>
  </si>
  <si>
    <t>B01-103</t>
  </si>
  <si>
    <t>C015679-001</t>
  </si>
  <si>
    <t>B01-104</t>
  </si>
  <si>
    <t>C015679-002</t>
  </si>
  <si>
    <t>B01-105</t>
  </si>
  <si>
    <t>C015679-003</t>
  </si>
  <si>
    <t>H00012764</t>
  </si>
  <si>
    <t>C12-011</t>
  </si>
  <si>
    <t>C014733-001</t>
  </si>
  <si>
    <t>B12-010</t>
  </si>
  <si>
    <t>C014751-001</t>
  </si>
  <si>
    <t>B12-012</t>
  </si>
  <si>
    <t>C014753-001</t>
  </si>
  <si>
    <t>H00012780</t>
  </si>
  <si>
    <t>C01-014</t>
  </si>
  <si>
    <t>C014734-001</t>
  </si>
  <si>
    <t>B01-152</t>
  </si>
  <si>
    <t>C014767-001</t>
  </si>
  <si>
    <t>B12-015</t>
  </si>
  <si>
    <t>C014757-001</t>
  </si>
  <si>
    <t>C12-014</t>
  </si>
  <si>
    <t>C014759-001</t>
  </si>
  <si>
    <t>C12-015</t>
  </si>
  <si>
    <t>C014759-002</t>
  </si>
  <si>
    <t>B01-008</t>
  </si>
  <si>
    <t>C014761-001</t>
  </si>
  <si>
    <t>B01-012</t>
  </si>
  <si>
    <t>C014767-002</t>
  </si>
  <si>
    <t>H00012748</t>
  </si>
  <si>
    <t>B12-006</t>
  </si>
  <si>
    <t>C014663-005</t>
  </si>
  <si>
    <t>H00012757</t>
  </si>
  <si>
    <t>B12-007</t>
  </si>
  <si>
    <t>C014680-001</t>
  </si>
  <si>
    <t>H00012767</t>
  </si>
  <si>
    <t>B12-008</t>
  </si>
  <si>
    <t>C014680-002</t>
  </si>
  <si>
    <t>H00012778</t>
  </si>
  <si>
    <t>B01-001</t>
  </si>
  <si>
    <t>C014680-003</t>
  </si>
  <si>
    <t>H00012794</t>
  </si>
  <si>
    <t>B01-002</t>
  </si>
  <si>
    <t>C014680-004</t>
  </si>
  <si>
    <t>南京</t>
  </si>
  <si>
    <t>H00012807</t>
  </si>
  <si>
    <t>B01-081</t>
  </si>
  <si>
    <t>C015578-001</t>
  </si>
  <si>
    <t>H00012808</t>
  </si>
  <si>
    <t>B01-082</t>
  </si>
  <si>
    <t>C015579-001</t>
  </si>
  <si>
    <t>H00012784</t>
  </si>
  <si>
    <t>D12-032</t>
  </si>
  <si>
    <t>C015650-001</t>
  </si>
  <si>
    <t>D12-033</t>
  </si>
  <si>
    <t>C015650-002</t>
  </si>
  <si>
    <t>D12-034</t>
  </si>
  <si>
    <t>C015650-003</t>
  </si>
  <si>
    <t>D12-035</t>
  </si>
  <si>
    <t>C015650-004</t>
  </si>
  <si>
    <t>H00012743</t>
  </si>
  <si>
    <t>C12-205</t>
  </si>
  <si>
    <t>C014830-007</t>
  </si>
  <si>
    <t>C12-206</t>
  </si>
  <si>
    <t>C014830-008</t>
  </si>
  <si>
    <t>D12-036</t>
  </si>
  <si>
    <t>C014830-003</t>
  </si>
  <si>
    <t>D12-037</t>
  </si>
  <si>
    <t>C014830-004</t>
  </si>
  <si>
    <t>H00012776</t>
  </si>
  <si>
    <t>B01-122</t>
  </si>
  <si>
    <t>C014831-005</t>
  </si>
  <si>
    <t>B01-123</t>
  </si>
  <si>
    <t>C014831-006</t>
  </si>
  <si>
    <t>B12-016</t>
  </si>
  <si>
    <t>C014830-001</t>
  </si>
  <si>
    <t>B12-017</t>
  </si>
  <si>
    <t>C014830-002</t>
  </si>
  <si>
    <t>H00012777</t>
  </si>
  <si>
    <t>B01-124</t>
  </si>
  <si>
    <t>C014831-007</t>
  </si>
  <si>
    <t>B01-125</t>
  </si>
  <si>
    <t>C014831-008</t>
  </si>
  <si>
    <t>H00012802</t>
  </si>
  <si>
    <t>B01-145</t>
  </si>
  <si>
    <t>C014831-013</t>
  </si>
  <si>
    <t>B01-147</t>
  </si>
  <si>
    <t>C014831-014</t>
  </si>
  <si>
    <t>H00012752</t>
  </si>
  <si>
    <t>B11-039</t>
  </si>
  <si>
    <t>C015112-001</t>
  </si>
  <si>
    <t>B11-040</t>
  </si>
  <si>
    <t>C015113-001</t>
  </si>
  <si>
    <t>B11-042</t>
  </si>
  <si>
    <t>C015897-001</t>
  </si>
  <si>
    <t>H00012753</t>
  </si>
  <si>
    <t>H00012754</t>
  </si>
  <si>
    <t>C12-179</t>
  </si>
  <si>
    <t>C015900-001</t>
  </si>
  <si>
    <t>B12-081</t>
  </si>
  <si>
    <t>C015228-001</t>
  </si>
  <si>
    <t>B12-082</t>
  </si>
  <si>
    <t>C015229-001</t>
  </si>
  <si>
    <t>B12-083</t>
  </si>
  <si>
    <t>C015230-001</t>
  </si>
  <si>
    <t>H00012787</t>
  </si>
  <si>
    <t>B01-132</t>
  </si>
  <si>
    <t>C015926-001</t>
  </si>
  <si>
    <t>H00012788</t>
  </si>
  <si>
    <t>C01-251</t>
  </si>
  <si>
    <t>C015934-001</t>
  </si>
  <si>
    <t>H00012790</t>
  </si>
  <si>
    <t>B01-133</t>
  </si>
  <si>
    <t>C015889-001</t>
  </si>
  <si>
    <t>B11-041</t>
  </si>
  <si>
    <t>C015116-001</t>
  </si>
  <si>
    <t>B12-057</t>
  </si>
  <si>
    <t>C015774-001</t>
  </si>
  <si>
    <t>H00012795</t>
  </si>
  <si>
    <t>B12-090</t>
  </si>
  <si>
    <t>C015285-001</t>
  </si>
  <si>
    <t>B12-091</t>
  </si>
  <si>
    <t>C015286-001</t>
  </si>
  <si>
    <t>B12-092</t>
  </si>
  <si>
    <t>C015287-001</t>
  </si>
  <si>
    <t>C12-138</t>
  </si>
  <si>
    <t>C015289-001</t>
  </si>
  <si>
    <t>C12-139</t>
  </si>
  <si>
    <t>C015290-001</t>
  </si>
  <si>
    <t>C12-140</t>
  </si>
  <si>
    <t>C015291-001</t>
  </si>
  <si>
    <t>C12-141</t>
  </si>
  <si>
    <t>C015292-001</t>
  </si>
  <si>
    <t>C12-142</t>
  </si>
  <si>
    <t>C015293-001</t>
  </si>
  <si>
    <t>H00012818</t>
  </si>
  <si>
    <t>B11-044</t>
  </si>
  <si>
    <t>C015118-001</t>
  </si>
  <si>
    <t>C01-250</t>
  </si>
  <si>
    <t>C015890-001</t>
  </si>
  <si>
    <t>H00012782</t>
  </si>
  <si>
    <t>A12-001</t>
  </si>
  <si>
    <t>C014552-001</t>
  </si>
  <si>
    <t>A12-002</t>
  </si>
  <si>
    <t>C014552-002</t>
  </si>
  <si>
    <t>A12-003</t>
  </si>
  <si>
    <t>C014552-003</t>
  </si>
  <si>
    <t>A12-004</t>
  </si>
  <si>
    <t>C014552-004</t>
  </si>
  <si>
    <t>A12-005</t>
  </si>
  <si>
    <t>C014552-005</t>
  </si>
  <si>
    <t>A12-006</t>
  </si>
  <si>
    <t>C014552-006</t>
  </si>
  <si>
    <t>A12-007</t>
  </si>
  <si>
    <t>C014552-007</t>
  </si>
  <si>
    <t>A12-008</t>
  </si>
  <si>
    <t>C014552-008</t>
  </si>
  <si>
    <t>A12-009</t>
  </si>
  <si>
    <t>C014552-009</t>
  </si>
  <si>
    <t>A12-010</t>
  </si>
  <si>
    <t>C014552-010</t>
  </si>
  <si>
    <t>A12-011</t>
  </si>
  <si>
    <t>C014552-011</t>
  </si>
  <si>
    <t>A12-012</t>
  </si>
  <si>
    <t>C014552-012</t>
  </si>
  <si>
    <t>A12-013</t>
  </si>
  <si>
    <t>C014552-013</t>
  </si>
  <si>
    <t>A12-014</t>
  </si>
  <si>
    <t>C014552-014</t>
  </si>
  <si>
    <t>A12-015</t>
  </si>
  <si>
    <t>C014552-015</t>
  </si>
  <si>
    <t>A12-016</t>
  </si>
  <si>
    <t>C014552-016</t>
  </si>
  <si>
    <t>A12-017</t>
  </si>
  <si>
    <t>C014552-017</t>
  </si>
  <si>
    <t>H00012749</t>
  </si>
  <si>
    <t>C01-060</t>
  </si>
  <si>
    <t>C015234-001</t>
  </si>
  <si>
    <t>C01-061</t>
  </si>
  <si>
    <t>C015234-002</t>
  </si>
  <si>
    <t>C01-062</t>
  </si>
  <si>
    <t>C015235-001</t>
  </si>
  <si>
    <t>C01-063</t>
  </si>
  <si>
    <t>C015235-002</t>
  </si>
  <si>
    <t>C01-064</t>
  </si>
  <si>
    <t>C015236-001</t>
  </si>
  <si>
    <t>C01-065</t>
  </si>
  <si>
    <t>C015236-002</t>
  </si>
  <si>
    <t>H00012756</t>
  </si>
  <si>
    <t>C12-018</t>
  </si>
  <si>
    <t>C014837-001</t>
  </si>
  <si>
    <t>C12-019</t>
  </si>
  <si>
    <t>C014837-002</t>
  </si>
  <si>
    <t>H00012770</t>
  </si>
  <si>
    <t>C12-217</t>
  </si>
  <si>
    <t>C015777-001</t>
  </si>
  <si>
    <t>C12-218</t>
  </si>
  <si>
    <t>C015777-002</t>
  </si>
  <si>
    <t>H00012781</t>
  </si>
  <si>
    <t>C01-232</t>
  </si>
  <si>
    <t>C015873-001</t>
  </si>
  <si>
    <t>C01-233</t>
  </si>
  <si>
    <t>C015873-002</t>
  </si>
  <si>
    <t>C01-234</t>
  </si>
  <si>
    <t>C015874-001</t>
  </si>
  <si>
    <t>C01-235</t>
  </si>
  <si>
    <t>C015874-002</t>
  </si>
  <si>
    <t>C01-238</t>
  </si>
  <si>
    <t>C015876-001</t>
  </si>
  <si>
    <t>C01-239</t>
  </si>
  <si>
    <t>C015876-002</t>
  </si>
  <si>
    <t>C12-154</t>
  </si>
  <si>
    <t>C015474-001</t>
  </si>
  <si>
    <t>C12-155</t>
  </si>
  <si>
    <t>C015474-002</t>
  </si>
  <si>
    <t>H00012796</t>
  </si>
  <si>
    <t>C01-236</t>
  </si>
  <si>
    <t>C015875-001</t>
  </si>
  <si>
    <t>C01-237</t>
  </si>
  <si>
    <t>C015875-002</t>
  </si>
  <si>
    <t>H00012759</t>
  </si>
  <si>
    <t>B11-045</t>
  </si>
  <si>
    <t>C015213-001</t>
  </si>
  <si>
    <t>C12-123</t>
  </si>
  <si>
    <t>C015248-001</t>
  </si>
  <si>
    <t>C12-124</t>
  </si>
  <si>
    <t>C015248-002</t>
  </si>
  <si>
    <t>C12-125</t>
  </si>
  <si>
    <t>C015248-003</t>
  </si>
  <si>
    <t>C12-126</t>
  </si>
  <si>
    <t>C015248-004</t>
  </si>
  <si>
    <t>C12-127</t>
  </si>
  <si>
    <t>C015248-005</t>
  </si>
  <si>
    <t>H00012783</t>
  </si>
  <si>
    <t>C12-156</t>
  </si>
  <si>
    <t>C015497-001</t>
  </si>
  <si>
    <t>C12-215</t>
  </si>
  <si>
    <t>C015497-002</t>
  </si>
  <si>
    <t>H00012799</t>
  </si>
  <si>
    <t>A12-074</t>
  </si>
  <si>
    <t>C014594-001</t>
  </si>
  <si>
    <t>A12-075</t>
  </si>
  <si>
    <t>C014594-002</t>
  </si>
  <si>
    <t>A12-076</t>
  </si>
  <si>
    <t>C014594-003</t>
  </si>
  <si>
    <t>A12-077</t>
  </si>
  <si>
    <t>C014594-004</t>
  </si>
  <si>
    <t>A12-078</t>
  </si>
  <si>
    <t>C014594-005</t>
  </si>
  <si>
    <t>A12-079</t>
  </si>
  <si>
    <t>C014594-006</t>
  </si>
  <si>
    <t>A12-080</t>
  </si>
  <si>
    <t>C014594-007</t>
  </si>
  <si>
    <t>A12-081</t>
  </si>
  <si>
    <t>C014594-008</t>
  </si>
  <si>
    <t>H00012800</t>
  </si>
  <si>
    <t>A12-030</t>
  </si>
  <si>
    <t>C014591-001</t>
  </si>
  <si>
    <t>A12-031</t>
  </si>
  <si>
    <t>C014591-002</t>
  </si>
  <si>
    <t>A12-032</t>
  </si>
  <si>
    <t>C014591-003</t>
  </si>
  <si>
    <t>A12-033</t>
  </si>
  <si>
    <t>C014591-004</t>
  </si>
  <si>
    <t>A12-034</t>
  </si>
  <si>
    <t>C014591-005</t>
  </si>
  <si>
    <t>A12-035</t>
  </si>
  <si>
    <t>C014591-006</t>
  </si>
  <si>
    <t>A12-036</t>
  </si>
  <si>
    <t>C014591-007</t>
  </si>
  <si>
    <t>A12-037</t>
  </si>
  <si>
    <t>C014591-008</t>
  </si>
  <si>
    <t>A12-038</t>
  </si>
  <si>
    <t>C014591-009</t>
  </si>
  <si>
    <t>A12-039</t>
  </si>
  <si>
    <t>C014591-010</t>
  </si>
  <si>
    <t>A12-040</t>
  </si>
  <si>
    <t>C014591-011</t>
  </si>
  <si>
    <t>A12-041</t>
  </si>
  <si>
    <t>C014591-012</t>
  </si>
  <si>
    <t>A12-042</t>
  </si>
  <si>
    <t>C014591-013</t>
  </si>
  <si>
    <t>A12-043</t>
  </si>
  <si>
    <t>C014591-014</t>
  </si>
  <si>
    <t>A12-044</t>
  </si>
  <si>
    <t>C014591-018</t>
  </si>
  <si>
    <t>A12-045</t>
  </si>
  <si>
    <t>C014591-015</t>
  </si>
  <si>
    <t>A12-046</t>
  </si>
  <si>
    <t>C014591-016</t>
  </si>
  <si>
    <t>A12-047</t>
  </si>
  <si>
    <t>C014591-017</t>
  </si>
  <si>
    <t>A12-048</t>
  </si>
  <si>
    <t>C014591-019</t>
  </si>
  <si>
    <t>A12-049</t>
  </si>
  <si>
    <t>C014591-020</t>
  </si>
  <si>
    <t>A12-050</t>
  </si>
  <si>
    <t>C014591-021</t>
  </si>
  <si>
    <t>A12-051</t>
  </si>
  <si>
    <t>C014591-022</t>
  </si>
  <si>
    <t>A12-082</t>
  </si>
  <si>
    <t>C014591-023</t>
  </si>
  <si>
    <t>C01-009</t>
  </si>
  <si>
    <t>C014591-024</t>
  </si>
  <si>
    <t>C01-010</t>
  </si>
  <si>
    <t>C014591-025</t>
  </si>
  <si>
    <t>H00012801</t>
  </si>
  <si>
    <t>A12-052</t>
  </si>
  <si>
    <t>C014593-001</t>
  </si>
  <si>
    <t>A12-053</t>
  </si>
  <si>
    <t>C014593-002</t>
  </si>
  <si>
    <t>A12-054</t>
  </si>
  <si>
    <t>C014593-003</t>
  </si>
  <si>
    <t>A12-055</t>
  </si>
  <si>
    <t>C014593-004</t>
  </si>
  <si>
    <t>A12-056</t>
  </si>
  <si>
    <t>C014593-005</t>
  </si>
  <si>
    <t>A12-057</t>
  </si>
  <si>
    <t>C014593-006</t>
  </si>
  <si>
    <t>A12-058</t>
  </si>
  <si>
    <t>C014593-007</t>
  </si>
  <si>
    <t>A12-059</t>
  </si>
  <si>
    <t>C014593-008</t>
  </si>
  <si>
    <t>A12-060</t>
  </si>
  <si>
    <t>C014593-009</t>
  </si>
  <si>
    <t>A12-061</t>
  </si>
  <si>
    <t>C014593-010</t>
  </si>
  <si>
    <t>A12-062</t>
  </si>
  <si>
    <t>C014593-011</t>
  </si>
  <si>
    <t>A12-063</t>
  </si>
  <si>
    <t>C014593-012</t>
  </si>
  <si>
    <t>A12-064</t>
  </si>
  <si>
    <t>C014593-013</t>
  </si>
  <si>
    <t>A12-065</t>
  </si>
  <si>
    <t>C014593-014</t>
  </si>
  <si>
    <t>A12-066</t>
  </si>
  <si>
    <t>C014593-015</t>
  </si>
  <si>
    <t>A12-067</t>
  </si>
  <si>
    <t>C014593-016</t>
  </si>
  <si>
    <t>A12-068</t>
  </si>
  <si>
    <t>C014593-017</t>
  </si>
  <si>
    <t>A12-069</t>
  </si>
  <si>
    <t>C014593-018</t>
  </si>
  <si>
    <t>A12-070</t>
  </si>
  <si>
    <t>C014593-019</t>
  </si>
  <si>
    <t>A12-071</t>
  </si>
  <si>
    <t>C014593-020</t>
  </si>
  <si>
    <t>A12-072</t>
  </si>
  <si>
    <t>C014593-021</t>
  </si>
  <si>
    <t>A12-073</t>
  </si>
  <si>
    <t>C014593-022</t>
  </si>
  <si>
    <t>C01-011</t>
  </si>
  <si>
    <t>C014593-023</t>
  </si>
  <si>
    <t>C01-012</t>
  </si>
  <si>
    <t>C014593-024</t>
  </si>
  <si>
    <t>Z01-018</t>
  </si>
  <si>
    <t>C015909-001</t>
  </si>
  <si>
    <t>Z01-019</t>
  </si>
  <si>
    <t>C015909-002</t>
  </si>
  <si>
    <t>D12-038</t>
  </si>
  <si>
    <t>C015689-001</t>
  </si>
  <si>
    <t>D12-039</t>
  </si>
  <si>
    <t>C015689-002</t>
  </si>
  <si>
    <t>D12-040</t>
  </si>
  <si>
    <t>C015689-003</t>
  </si>
  <si>
    <t>Z01-026</t>
  </si>
  <si>
    <t>C015962-001</t>
  </si>
  <si>
    <t>Z01-027</t>
  </si>
  <si>
    <t>C015962-002</t>
  </si>
  <si>
    <t>Z01-029</t>
  </si>
  <si>
    <t>C015962-004</t>
  </si>
  <si>
    <t>Z01-030</t>
  </si>
  <si>
    <t>C015962-005</t>
  </si>
  <si>
    <t>Z01-031</t>
  </si>
  <si>
    <t>C015962-006</t>
  </si>
  <si>
    <t>Z01-033</t>
  </si>
  <si>
    <t>C015962-008</t>
  </si>
  <si>
    <t>Z12-033</t>
  </si>
  <si>
    <t>C015689-004</t>
  </si>
  <si>
    <t>Z12-034</t>
  </si>
  <si>
    <t>C015689-005</t>
  </si>
  <si>
    <t>D11-014</t>
  </si>
  <si>
    <t>C015572-001</t>
  </si>
  <si>
    <t>D11-015</t>
  </si>
  <si>
    <t>C015572-002</t>
  </si>
  <si>
    <t>D11-016</t>
  </si>
  <si>
    <t>C015572-003</t>
  </si>
  <si>
    <t>D11-017</t>
  </si>
  <si>
    <t>C015572-005</t>
  </si>
  <si>
    <t>Z11-010</t>
  </si>
  <si>
    <t>C015572-004</t>
  </si>
  <si>
    <t>D01-120</t>
  </si>
  <si>
    <t>C015961-001</t>
  </si>
  <si>
    <t>D01-121</t>
  </si>
  <si>
    <t>C015961-002</t>
  </si>
  <si>
    <t>D01-122</t>
  </si>
  <si>
    <t>C015961-003</t>
  </si>
  <si>
    <t>Z01-025</t>
  </si>
  <si>
    <t>C015961-004</t>
  </si>
  <si>
    <t>C01-176</t>
  </si>
  <si>
    <t>C015674-001</t>
  </si>
  <si>
    <t>C12-076</t>
  </si>
  <si>
    <t>C015161-001</t>
  </si>
  <si>
    <t>C12-077</t>
  </si>
  <si>
    <t>C015162-001</t>
  </si>
  <si>
    <t>C12-078</t>
  </si>
  <si>
    <t>C015163-001</t>
  </si>
  <si>
    <t>C12-079</t>
  </si>
  <si>
    <t>C015167-001</t>
  </si>
  <si>
    <t>C12-115</t>
  </si>
  <si>
    <t>C015247-001</t>
  </si>
  <si>
    <t>C12-116</t>
  </si>
  <si>
    <t>C015247-002</t>
  </si>
  <si>
    <t>C12-117</t>
  </si>
  <si>
    <t>C015247-003</t>
  </si>
  <si>
    <t>C12-118</t>
  </si>
  <si>
    <t>C015247-004</t>
  </si>
  <si>
    <t>C12-119</t>
  </si>
  <si>
    <t>C015247-005</t>
  </si>
  <si>
    <t>C12-121</t>
  </si>
  <si>
    <t>C015247-007</t>
  </si>
  <si>
    <t>C12-122</t>
  </si>
  <si>
    <t>C015247-008</t>
  </si>
  <si>
    <t>C01-053</t>
  </si>
  <si>
    <t>C015169-001</t>
  </si>
  <si>
    <t>C12-120</t>
  </si>
  <si>
    <t>C015604-001</t>
  </si>
  <si>
    <t>H00012771</t>
  </si>
  <si>
    <t>A09-102</t>
  </si>
  <si>
    <t>C014553-001</t>
  </si>
  <si>
    <t>C12-182</t>
  </si>
  <si>
    <t>C015586-001</t>
  </si>
  <si>
    <t>C12-183</t>
  </si>
  <si>
    <t>C015586-002</t>
  </si>
  <si>
    <t>C12-184</t>
  </si>
  <si>
    <t>C015586-003</t>
  </si>
  <si>
    <t>C12-185</t>
  </si>
  <si>
    <t>C015586-004</t>
  </si>
  <si>
    <t>C12-186</t>
  </si>
  <si>
    <t>C015587-001</t>
  </si>
  <si>
    <t>C12-187</t>
  </si>
  <si>
    <t>C015587-002</t>
  </si>
  <si>
    <t>C12-188</t>
  </si>
  <si>
    <t>C015587-003</t>
  </si>
  <si>
    <t>C12-189</t>
  </si>
  <si>
    <t>C015588-001</t>
  </si>
  <si>
    <t>C12-190</t>
  </si>
  <si>
    <t>C015588-002</t>
  </si>
  <si>
    <t>C12-191</t>
  </si>
  <si>
    <t>C015588-003</t>
  </si>
  <si>
    <t>C12-192</t>
  </si>
  <si>
    <t>C015588-004</t>
  </si>
  <si>
    <t>C12-193</t>
  </si>
  <si>
    <t>C015589-001</t>
  </si>
  <si>
    <t>C12-194</t>
  </si>
  <si>
    <t>C015589-002</t>
  </si>
  <si>
    <t>C12-195</t>
  </si>
  <si>
    <t>C015589-003</t>
  </si>
  <si>
    <t>C12-196</t>
  </si>
  <si>
    <t>C015589-004</t>
  </si>
  <si>
    <t>Z12-027</t>
  </si>
  <si>
    <t>C015586-005</t>
  </si>
  <si>
    <t>Z12-028</t>
  </si>
  <si>
    <t>C015587-004</t>
  </si>
  <si>
    <t>Z12-029</t>
  </si>
  <si>
    <t>C015588-005</t>
  </si>
  <si>
    <t>Z12-030</t>
  </si>
  <si>
    <t>C015589-005</t>
  </si>
  <si>
    <t>H00012758</t>
  </si>
  <si>
    <t>A10-034</t>
  </si>
  <si>
    <t>C014972-001</t>
  </si>
  <si>
    <t>H00012791</t>
  </si>
  <si>
    <t>A12-160</t>
  </si>
  <si>
    <t>C014984-001</t>
  </si>
  <si>
    <t>A12-161</t>
  </si>
  <si>
    <t>C014984-002</t>
  </si>
  <si>
    <t>A12-162</t>
  </si>
  <si>
    <t>C014984-003</t>
  </si>
  <si>
    <t>A12-163</t>
  </si>
  <si>
    <t>C014984-004</t>
  </si>
  <si>
    <t>A12-164</t>
  </si>
  <si>
    <t>C014984-005</t>
  </si>
  <si>
    <t>A12-165</t>
  </si>
  <si>
    <t>C014984-006</t>
  </si>
  <si>
    <t>A12-166</t>
  </si>
  <si>
    <t>C014984-007</t>
  </si>
  <si>
    <t>H00012828</t>
  </si>
  <si>
    <t>D01-039</t>
  </si>
  <si>
    <t>C015776-001</t>
  </si>
  <si>
    <t>D01-040</t>
  </si>
  <si>
    <t>C015776-002</t>
  </si>
  <si>
    <t>D01-041</t>
  </si>
  <si>
    <t>C015776-003</t>
  </si>
  <si>
    <t>D01-042</t>
  </si>
  <si>
    <t>C015776-004</t>
  </si>
  <si>
    <t>D01-043</t>
  </si>
  <si>
    <t>C015776-005</t>
  </si>
  <si>
    <t>D01-044</t>
  </si>
  <si>
    <t>C015776-006</t>
  </si>
  <si>
    <t>D01-045</t>
  </si>
  <si>
    <t>C015776-007</t>
  </si>
  <si>
    <t>D01-046</t>
  </si>
  <si>
    <t>C015776-008</t>
  </si>
  <si>
    <t>D01-047</t>
  </si>
  <si>
    <t>C015776-009</t>
  </si>
  <si>
    <t>D01-048</t>
  </si>
  <si>
    <t>C015776-010</t>
  </si>
  <si>
    <t>D01-049</t>
  </si>
  <si>
    <t>C015776-011</t>
  </si>
  <si>
    <t>D01-050</t>
  </si>
  <si>
    <t>C015776-012</t>
  </si>
  <si>
    <t>D01-051</t>
  </si>
  <si>
    <t>C015776-013</t>
  </si>
  <si>
    <t>D01-052</t>
  </si>
  <si>
    <t>C015776-014</t>
  </si>
  <si>
    <t>D01-053</t>
  </si>
  <si>
    <t>C015776-015</t>
  </si>
  <si>
    <t>D01-060</t>
  </si>
  <si>
    <t>C015776-022</t>
  </si>
  <si>
    <t>D01-064</t>
  </si>
  <si>
    <t>C015776-026</t>
  </si>
  <si>
    <t>D01-069</t>
  </si>
  <si>
    <t>C015776-031</t>
  </si>
  <si>
    <t>D01-073</t>
  </si>
  <si>
    <t>C015776-035</t>
  </si>
  <si>
    <t>D01-074</t>
  </si>
  <si>
    <t>C015776-036</t>
  </si>
  <si>
    <t>D01-075</t>
  </si>
  <si>
    <t>C015776-037</t>
  </si>
  <si>
    <t>D01-076</t>
  </si>
  <si>
    <t>C015776-038</t>
  </si>
  <si>
    <t>D01-077</t>
  </si>
  <si>
    <t>C015776-039</t>
  </si>
  <si>
    <t>D01-078</t>
  </si>
  <si>
    <t>C015776-040</t>
  </si>
  <si>
    <t>D01-079</t>
  </si>
  <si>
    <t>C015776-041</t>
  </si>
  <si>
    <t>D01-080</t>
  </si>
  <si>
    <t>C015776-042</t>
  </si>
  <si>
    <t>D01-081</t>
  </si>
  <si>
    <t>C015776-043</t>
  </si>
  <si>
    <t>D01-082</t>
  </si>
  <si>
    <t>C015776-044</t>
  </si>
  <si>
    <t>D01-083</t>
  </si>
  <si>
    <t>C015776-045</t>
  </si>
  <si>
    <t>D01-084</t>
  </si>
  <si>
    <t>C015776-046</t>
  </si>
  <si>
    <t>D01-085</t>
  </si>
  <si>
    <t>C015776-047</t>
  </si>
  <si>
    <t>D01-086</t>
  </si>
  <si>
    <t>C015776-048</t>
  </si>
  <si>
    <t>D01-087</t>
  </si>
  <si>
    <t>C015776-049</t>
  </si>
  <si>
    <t>D01-088</t>
  </si>
  <si>
    <t>C015776-050</t>
  </si>
  <si>
    <t>D01-089</t>
  </si>
  <si>
    <t>C015776-051</t>
  </si>
  <si>
    <t>D01-094</t>
  </si>
  <si>
    <t>C015776-056</t>
  </si>
  <si>
    <t>D01-095</t>
  </si>
  <si>
    <t>C015776-057</t>
  </si>
  <si>
    <t>D01-096</t>
  </si>
  <si>
    <t>C015776-058</t>
  </si>
  <si>
    <t>D01-097</t>
  </si>
  <si>
    <t>C015776-059</t>
  </si>
  <si>
    <t>D01-098</t>
  </si>
  <si>
    <t>C015776-060</t>
  </si>
  <si>
    <t>D01-099</t>
  </si>
  <si>
    <t>C015776-061</t>
  </si>
  <si>
    <t>D01-100</t>
  </si>
  <si>
    <t>C015776-062</t>
  </si>
  <si>
    <t>D01-101</t>
  </si>
  <si>
    <t>C015776-063</t>
  </si>
  <si>
    <t>A01-137</t>
  </si>
  <si>
    <t>C016222-004</t>
  </si>
  <si>
    <t>D01-065</t>
  </si>
  <si>
    <t>C015776-027</t>
  </si>
  <si>
    <t>D01-066</t>
  </si>
  <si>
    <t>C015776-028</t>
  </si>
  <si>
    <t>D01-067</t>
  </si>
  <si>
    <t>C015776-029</t>
  </si>
  <si>
    <t>D01-068</t>
  </si>
  <si>
    <t>C015776-030</t>
  </si>
  <si>
    <t>D01-090</t>
  </si>
  <si>
    <t>C015776-052</t>
  </si>
  <si>
    <t>D01-091</t>
  </si>
  <si>
    <t>C015776-053</t>
  </si>
  <si>
    <t>D01-092</t>
  </si>
  <si>
    <t>C015776-054</t>
  </si>
  <si>
    <t>D01-093</t>
  </si>
  <si>
    <t>C015776-055</t>
  </si>
  <si>
    <t>D01-054</t>
  </si>
  <si>
    <t>C015776-016</t>
  </si>
  <si>
    <t>D01-055</t>
  </si>
  <si>
    <t>C015776-017</t>
  </si>
  <si>
    <t>D01-056</t>
  </si>
  <si>
    <t>C015776-018</t>
  </si>
  <si>
    <t>D01-057</t>
  </si>
  <si>
    <t>C015776-019</t>
  </si>
  <si>
    <t>D01-058</t>
  </si>
  <si>
    <t>C015776-020</t>
  </si>
  <si>
    <t>D01-059</t>
  </si>
  <si>
    <t>C015776-021</t>
  </si>
  <si>
    <t>D01-061</t>
  </si>
  <si>
    <t>C015776-023</t>
  </si>
  <si>
    <t>D01-062</t>
  </si>
  <si>
    <t>C015776-024</t>
  </si>
  <si>
    <t>D01-063</t>
  </si>
  <si>
    <t>C015776-025</t>
  </si>
  <si>
    <t>D01-102</t>
  </si>
  <si>
    <t>C015776-064</t>
  </si>
  <si>
    <t>D01-103</t>
  </si>
  <si>
    <t>C015776-065</t>
  </si>
  <si>
    <t>D01-104</t>
  </si>
  <si>
    <t>C015776-066</t>
  </si>
  <si>
    <t>D01-105</t>
  </si>
  <si>
    <t>C015776-067</t>
  </si>
  <si>
    <t>D01-106</t>
  </si>
  <si>
    <t>C015776-068</t>
  </si>
  <si>
    <t>A01-134</t>
  </si>
  <si>
    <t>C016222-001</t>
  </si>
  <si>
    <t>A01-135</t>
  </si>
  <si>
    <t>C016222-002</t>
  </si>
  <si>
    <t>A01-136</t>
  </si>
  <si>
    <t>C016222-003</t>
  </si>
  <si>
    <t>D01-070</t>
  </si>
  <si>
    <t>C015776-032</t>
  </si>
  <si>
    <t>D01-071</t>
  </si>
  <si>
    <t>C015776-033</t>
  </si>
  <si>
    <t>D01-072</t>
  </si>
  <si>
    <t>C015776-034</t>
  </si>
  <si>
    <t>D01-107</t>
  </si>
  <si>
    <t>C015776-069</t>
  </si>
  <si>
    <t>D01-108</t>
  </si>
  <si>
    <t>C015776-070</t>
  </si>
  <si>
    <t>D01-109</t>
  </si>
  <si>
    <t>C015776-071</t>
  </si>
  <si>
    <t>D01-110</t>
  </si>
  <si>
    <t>C015776-072</t>
  </si>
  <si>
    <t>H00012836</t>
  </si>
  <si>
    <t>A01-001</t>
  </si>
  <si>
    <t>C014441-001</t>
  </si>
  <si>
    <t>A01-002</t>
  </si>
  <si>
    <t>C014441-002</t>
  </si>
  <si>
    <t>A01-003</t>
  </si>
  <si>
    <t>C014441-003</t>
  </si>
  <si>
    <t>A01-004</t>
  </si>
  <si>
    <t>C014441-004</t>
  </si>
  <si>
    <t>A01-143</t>
  </si>
  <si>
    <t>C014441-005</t>
  </si>
  <si>
    <t>A01-144</t>
  </si>
  <si>
    <t>C014441-006</t>
  </si>
  <si>
    <t>A01-145</t>
  </si>
  <si>
    <t>C014441-007</t>
  </si>
  <si>
    <t>A01-146</t>
  </si>
  <si>
    <t>C014441-008</t>
  </si>
  <si>
    <t>H00012854</t>
  </si>
  <si>
    <t>A03-229</t>
  </si>
  <si>
    <t>C016217-001</t>
  </si>
  <si>
    <t>H00012860</t>
  </si>
  <si>
    <t>A03-239</t>
  </si>
  <si>
    <t>C016217-002</t>
  </si>
  <si>
    <t>H00012831</t>
  </si>
  <si>
    <t>A01-083</t>
  </si>
  <si>
    <t>C015377-001</t>
  </si>
  <si>
    <t>A01-086</t>
  </si>
  <si>
    <t>C015380-001</t>
  </si>
  <si>
    <t>A01-087</t>
  </si>
  <si>
    <t>C015381-001</t>
  </si>
  <si>
    <t>A01-088</t>
  </si>
  <si>
    <t>C015382-001</t>
  </si>
  <si>
    <t>A01-057</t>
  </si>
  <si>
    <t>C015317-001</t>
  </si>
  <si>
    <t>A01-058</t>
  </si>
  <si>
    <t>C015318-001</t>
  </si>
  <si>
    <t>A01-059</t>
  </si>
  <si>
    <t>C015319-001</t>
  </si>
  <si>
    <t>C01-074</t>
  </si>
  <si>
    <t>C015320-001</t>
  </si>
  <si>
    <t>C01-075</t>
  </si>
  <si>
    <t>C015321-001</t>
  </si>
  <si>
    <t>C01-076</t>
  </si>
  <si>
    <t>C015322-001</t>
  </si>
  <si>
    <t>C01-077</t>
  </si>
  <si>
    <t>C015323-001</t>
  </si>
  <si>
    <t>C01-078</t>
  </si>
  <si>
    <t>C015324-001</t>
  </si>
  <si>
    <t>C01-079</t>
  </si>
  <si>
    <t>C015325-001</t>
  </si>
  <si>
    <t>C01-080</t>
  </si>
  <si>
    <t>C015326-001</t>
  </si>
  <si>
    <t>C01-228</t>
  </si>
  <si>
    <t>C015328-001</t>
  </si>
  <si>
    <t>C01-102</t>
  </si>
  <si>
    <t>C015361-001</t>
  </si>
  <si>
    <t>C01-083</t>
  </si>
  <si>
    <t>C015330-001</t>
  </si>
  <si>
    <t>C01-084</t>
  </si>
  <si>
    <t>C015331-001</t>
  </si>
  <si>
    <t>C01-085</t>
  </si>
  <si>
    <t>C015332-001</t>
  </si>
  <si>
    <t>C01-087</t>
  </si>
  <si>
    <t>C015346-001</t>
  </si>
  <si>
    <t>C01-088</t>
  </si>
  <si>
    <t>C015347-001</t>
  </si>
  <si>
    <t>C01-089</t>
  </si>
  <si>
    <t>C015348-001</t>
  </si>
  <si>
    <t>C01-090</t>
  </si>
  <si>
    <t>C015349-001</t>
  </si>
  <si>
    <t>C01-091</t>
  </si>
  <si>
    <t>C015350-001</t>
  </si>
  <si>
    <t>C01-093</t>
  </si>
  <si>
    <t>C015352-001</t>
  </si>
  <si>
    <t>C01-094</t>
  </si>
  <si>
    <t>C015353-001</t>
  </si>
  <si>
    <t>C01-097</t>
  </si>
  <si>
    <t>C015356-001</t>
  </si>
  <si>
    <t>C01-098</t>
  </si>
  <si>
    <t>C015357-001</t>
  </si>
  <si>
    <t>C01-099</t>
  </si>
  <si>
    <t>C015358-001</t>
  </si>
  <si>
    <t>C01-100</t>
  </si>
  <si>
    <t>C015359-001</t>
  </si>
  <si>
    <t>C01-101</t>
  </si>
  <si>
    <t>C015360-001</t>
  </si>
  <si>
    <t>C01-118</t>
  </si>
  <si>
    <t>C015411-001</t>
  </si>
  <si>
    <t>C01-229</t>
  </si>
  <si>
    <t>C015387-001</t>
  </si>
  <si>
    <t>C01-110</t>
  </si>
  <si>
    <t>C015388-001</t>
  </si>
  <si>
    <t>C01-111</t>
  </si>
  <si>
    <t>C015389-001</t>
  </si>
  <si>
    <t>C01-112</t>
  </si>
  <si>
    <t>C015390-001</t>
  </si>
  <si>
    <t>C01-113</t>
  </si>
  <si>
    <t>C015391-001</t>
  </si>
  <si>
    <t>C01-114</t>
  </si>
  <si>
    <t>C015392-001</t>
  </si>
  <si>
    <t>C01-115</t>
  </si>
  <si>
    <t>C015393-001</t>
  </si>
  <si>
    <t>C01-116</t>
  </si>
  <si>
    <t>C015393-002</t>
  </si>
  <si>
    <t>C01-117</t>
  </si>
  <si>
    <t>C015393-003</t>
  </si>
  <si>
    <t>C01-106</t>
  </si>
  <si>
    <t>C015383-001</t>
  </si>
  <si>
    <t>C01-107</t>
  </si>
  <si>
    <t>C015384-001</t>
  </si>
  <si>
    <t>C01-108</t>
  </si>
  <si>
    <t>C015385-001</t>
  </si>
  <si>
    <t>C01-109</t>
  </si>
  <si>
    <t>C015386-001</t>
  </si>
  <si>
    <t>Z01-001</t>
  </si>
  <si>
    <t>C015394-001</t>
  </si>
  <si>
    <t>Z01-017</t>
  </si>
  <si>
    <t>C015395-001</t>
  </si>
  <si>
    <t>Z01-016</t>
  </si>
  <si>
    <t>C015396-001</t>
  </si>
  <si>
    <t>Z01-015</t>
  </si>
  <si>
    <t>C015397-001</t>
  </si>
  <si>
    <t>Z01-014</t>
  </si>
  <si>
    <t>C015398-001</t>
  </si>
  <si>
    <t>Z01-002</t>
  </si>
  <si>
    <t>C015399-001</t>
  </si>
  <si>
    <t>Z01-003</t>
  </si>
  <si>
    <t>C015400-001</t>
  </si>
  <si>
    <t>Z01-004</t>
  </si>
  <si>
    <t>C015401-001</t>
  </si>
  <si>
    <t>Z01-005</t>
  </si>
  <si>
    <t>C015402-001</t>
  </si>
  <si>
    <t>Z01-006</t>
  </si>
  <si>
    <t>C015403-001</t>
  </si>
  <si>
    <t>Z01-007</t>
  </si>
  <si>
    <t>C015404-001</t>
  </si>
  <si>
    <t>Z01-013</t>
  </si>
  <si>
    <t>C015405-001</t>
  </si>
  <si>
    <t>Z01-012</t>
  </si>
  <si>
    <t>C015406-001</t>
  </si>
  <si>
    <t>Z01-008</t>
  </si>
  <si>
    <t>C015407-001</t>
  </si>
  <si>
    <t>Z01-011</t>
  </si>
  <si>
    <t>C015408-001</t>
  </si>
  <si>
    <t>Z01-010</t>
  </si>
  <si>
    <t>C015409-001</t>
  </si>
  <si>
    <t>Z01-009</t>
  </si>
  <si>
    <t>C015410-001</t>
  </si>
  <si>
    <t>Z01-036</t>
  </si>
  <si>
    <t>C016070-001</t>
  </si>
  <si>
    <t>Z02-005</t>
  </si>
  <si>
    <t>C016071-001</t>
  </si>
  <si>
    <t>C01-103</t>
  </si>
  <si>
    <t>C015369-001</t>
  </si>
  <si>
    <t>C01-104</t>
  </si>
  <si>
    <t>C015370-001</t>
  </si>
  <si>
    <t>C01-105</t>
  </si>
  <si>
    <t>C015371-001</t>
  </si>
  <si>
    <t>H00012845</t>
  </si>
  <si>
    <t>A01-071</t>
  </si>
  <si>
    <t>C015362-001</t>
  </si>
  <si>
    <t>A01-072</t>
  </si>
  <si>
    <t>C015363-001</t>
  </si>
  <si>
    <t>A01-073</t>
  </si>
  <si>
    <t>C015364-001</t>
  </si>
  <si>
    <t>A01-074</t>
  </si>
  <si>
    <t>C015365-001</t>
  </si>
  <si>
    <t>A01-075</t>
  </si>
  <si>
    <t>C015366-001</t>
  </si>
  <si>
    <t>A01-076</t>
  </si>
  <si>
    <t>C015367-001</t>
  </si>
  <si>
    <t>A01-077</t>
  </si>
  <si>
    <t>C015368-001</t>
  </si>
  <si>
    <t>A01-078</t>
  </si>
  <si>
    <t>C015372-001</t>
  </si>
  <si>
    <t>A01-080</t>
  </si>
  <si>
    <t>C015374-001</t>
  </si>
  <si>
    <t>A01-084</t>
  </si>
  <si>
    <t>C015378-001</t>
  </si>
  <si>
    <t>A01-085</t>
  </si>
  <si>
    <t>C015379-001</t>
  </si>
  <si>
    <t>A01-055</t>
  </si>
  <si>
    <t>C015315-001</t>
  </si>
  <si>
    <t>A01-056</t>
  </si>
  <si>
    <t>C015316-001</t>
  </si>
  <si>
    <t>C01-200</t>
  </si>
  <si>
    <t>C015412-001</t>
  </si>
  <si>
    <t>C01-201</t>
  </si>
  <si>
    <t>C015413-001</t>
  </si>
  <si>
    <t>C01-202</t>
  </si>
  <si>
    <t>C015414-001</t>
  </si>
  <si>
    <t>C01-203</t>
  </si>
  <si>
    <t>C015415-001</t>
  </si>
  <si>
    <t>C01-204</t>
  </si>
  <si>
    <t>C015416-001</t>
  </si>
  <si>
    <t>C01-082</t>
  </si>
  <si>
    <t>C015329-001</t>
  </si>
  <si>
    <t>C01-086</t>
  </si>
  <si>
    <t>C015345-001</t>
  </si>
  <si>
    <t>A01-079</t>
  </si>
  <si>
    <t>C015373-001</t>
  </si>
  <si>
    <t>A01-081</t>
  </si>
  <si>
    <t>C015375-001</t>
  </si>
  <si>
    <t>A01-082</t>
  </si>
  <si>
    <t>C015376-001</t>
  </si>
  <si>
    <t>A01-142</t>
  </si>
  <si>
    <t>C016345-001</t>
  </si>
  <si>
    <t>H00012851</t>
  </si>
  <si>
    <t>A02-035</t>
  </si>
  <si>
    <t>C015457-001</t>
  </si>
  <si>
    <t>A02-036</t>
  </si>
  <si>
    <t>C015464-001</t>
  </si>
  <si>
    <t>A02-037</t>
  </si>
  <si>
    <t>C015466-001</t>
  </si>
  <si>
    <t>A02-034</t>
  </si>
  <si>
    <t>C015443-001</t>
  </si>
  <si>
    <t>H00012859</t>
  </si>
  <si>
    <t>A01-060</t>
  </si>
  <si>
    <t>C015333-001</t>
  </si>
  <si>
    <t>A01-061</t>
  </si>
  <si>
    <t>C015334-001</t>
  </si>
  <si>
    <t>A01-062</t>
  </si>
  <si>
    <t>C015335-001</t>
  </si>
  <si>
    <t>A01-063</t>
  </si>
  <si>
    <t>C015336-001</t>
  </si>
  <si>
    <t>A01-064</t>
  </si>
  <si>
    <t>C015337-001</t>
  </si>
  <si>
    <t>A01-065</t>
  </si>
  <si>
    <t>C015338-001</t>
  </si>
  <si>
    <t>A01-066</t>
  </si>
  <si>
    <t>C015339-001</t>
  </si>
  <si>
    <t>A01-067</t>
  </si>
  <si>
    <t>C015340-001</t>
  </si>
  <si>
    <t>A01-068</t>
  </si>
  <si>
    <t>C015342-001</t>
  </si>
  <si>
    <t>A01-069</t>
  </si>
  <si>
    <t>C015343-001</t>
  </si>
  <si>
    <t>A01-070</t>
  </si>
  <si>
    <t>C015344-001</t>
  </si>
  <si>
    <t>A12-218</t>
  </si>
  <si>
    <t>C015778-001</t>
  </si>
  <si>
    <t>A12-219</t>
  </si>
  <si>
    <t>C015779-001</t>
  </si>
  <si>
    <t>H00012804</t>
  </si>
  <si>
    <t>B01-113</t>
  </si>
  <si>
    <t>C015764-001</t>
  </si>
  <si>
    <t>B01-114</t>
  </si>
  <si>
    <t>C015765-001</t>
  </si>
  <si>
    <t>B01-115</t>
  </si>
  <si>
    <t>C015766-001</t>
  </si>
  <si>
    <t>C01-218</t>
  </si>
  <si>
    <t>C015768-001</t>
  </si>
  <si>
    <t>B01-117</t>
  </si>
  <si>
    <t>C015769-001</t>
  </si>
  <si>
    <t>B01-116</t>
  </si>
  <si>
    <t>C015767-001</t>
  </si>
  <si>
    <t>H00012826</t>
  </si>
  <si>
    <t>C01-240</t>
  </si>
  <si>
    <t>C015763-001</t>
  </si>
  <si>
    <t>A12-181</t>
  </si>
  <si>
    <t>C015242-001</t>
  </si>
  <si>
    <t>A01-005</t>
  </si>
  <si>
    <t>C014447-001</t>
  </si>
  <si>
    <t>A01-006</t>
  </si>
  <si>
    <t>C014448-001</t>
  </si>
  <si>
    <t>A01-007</t>
  </si>
  <si>
    <t>C014449-001</t>
  </si>
  <si>
    <t>A01-008</t>
  </si>
  <si>
    <t>C014450-001</t>
  </si>
  <si>
    <t>A01-009</t>
  </si>
  <si>
    <t>C014451-001</t>
  </si>
  <si>
    <t>A01-011</t>
  </si>
  <si>
    <t>C014453-001</t>
  </si>
  <si>
    <t>A01-012</t>
  </si>
  <si>
    <t>C014454-001</t>
  </si>
  <si>
    <t>A01-013</t>
  </si>
  <si>
    <t>C014455-001</t>
  </si>
  <si>
    <t>A01-014</t>
  </si>
  <si>
    <t>C014456-001</t>
  </si>
  <si>
    <t>C01-003</t>
  </si>
  <si>
    <t>C014457-001</t>
  </si>
  <si>
    <t>C01-004</t>
  </si>
  <si>
    <t>C014458-001</t>
  </si>
  <si>
    <t>C01-007</t>
  </si>
  <si>
    <t>C014474-001</t>
  </si>
  <si>
    <t>A12-180</t>
  </si>
  <si>
    <t>C015241-001</t>
  </si>
  <si>
    <t>A01-104</t>
  </si>
  <si>
    <t>C015526-001</t>
  </si>
  <si>
    <t>A01-048</t>
  </si>
  <si>
    <t>C015258-001</t>
  </si>
  <si>
    <t>A01-052</t>
  </si>
  <si>
    <t>C015264-001</t>
  </si>
  <si>
    <t>A01-015</t>
  </si>
  <si>
    <t>C014459-001</t>
  </si>
  <si>
    <t>A04-070</t>
  </si>
  <si>
    <t>C015561-001</t>
  </si>
  <si>
    <t>C10-064</t>
  </si>
  <si>
    <t>C014936-001</t>
  </si>
  <si>
    <t>C10-065</t>
  </si>
  <si>
    <t>C014936-002</t>
  </si>
  <si>
    <t>C10-066</t>
  </si>
  <si>
    <t>C014936-003</t>
  </si>
  <si>
    <t>C01-002</t>
  </si>
  <si>
    <t>C014445-001</t>
  </si>
  <si>
    <t>C01-005</t>
  </si>
  <si>
    <t>C014465-001</t>
  </si>
  <si>
    <t>C01-006</t>
  </si>
  <si>
    <t>C014466-001</t>
  </si>
  <si>
    <t>C01-025</t>
  </si>
  <si>
    <t>C014819-001</t>
  </si>
  <si>
    <t>C01-036</t>
  </si>
  <si>
    <t>C014955-001</t>
  </si>
  <si>
    <t>A12-199</t>
  </si>
  <si>
    <t>C015521-001</t>
  </si>
  <si>
    <t>D01-006</t>
  </si>
  <si>
    <t>C015527-001</t>
  </si>
  <si>
    <t>D01-007</t>
  </si>
  <si>
    <t>C015532-001</t>
  </si>
  <si>
    <t>D01-036</t>
  </si>
  <si>
    <t>C015761-001</t>
  </si>
  <si>
    <t>D01-037</t>
  </si>
  <si>
    <t>C015761-002</t>
  </si>
  <si>
    <t>D01-038</t>
  </si>
  <si>
    <t>C015761-003</t>
  </si>
  <si>
    <t>A01-049</t>
  </si>
  <si>
    <t>C015261-001</t>
  </si>
  <si>
    <t>B01-025</t>
  </si>
  <si>
    <t>C014954-001</t>
  </si>
  <si>
    <t>D12-031</t>
  </si>
  <si>
    <t>C015519-001</t>
  </si>
  <si>
    <t>C01-057</t>
  </si>
  <si>
    <t>C015219-001</t>
  </si>
  <si>
    <t>C01-058</t>
  </si>
  <si>
    <t>C015219-002</t>
  </si>
  <si>
    <t>C01-059</t>
  </si>
  <si>
    <t>C015219-003</t>
  </si>
  <si>
    <t>C08-107</t>
  </si>
  <si>
    <t>C014531-001</t>
  </si>
  <si>
    <t>C01-033</t>
  </si>
  <si>
    <t>C014949-001</t>
  </si>
  <si>
    <t>C01-034</t>
  </si>
  <si>
    <t>C014950-001</t>
  </si>
  <si>
    <t>A01-046</t>
  </si>
  <si>
    <t>C015214-001</t>
  </si>
  <si>
    <t>C01-164</t>
  </si>
  <si>
    <t>C015638-001</t>
  </si>
  <si>
    <t>H00012855</t>
  </si>
  <si>
    <t>D01-010</t>
  </si>
  <si>
    <t>C015610-001</t>
  </si>
  <si>
    <t>D01-020</t>
  </si>
  <si>
    <t>C015620-001</t>
  </si>
  <si>
    <t>D01-021</t>
  </si>
  <si>
    <t>C015621-001</t>
  </si>
  <si>
    <t>D01-022</t>
  </si>
  <si>
    <t>C015625-001</t>
  </si>
  <si>
    <t>D01-023</t>
  </si>
  <si>
    <t>C015626-001</t>
  </si>
  <si>
    <t>D01-024</t>
  </si>
  <si>
    <t>C015627-001</t>
  </si>
  <si>
    <t>D01-025</t>
  </si>
  <si>
    <t>C015628-001</t>
  </si>
  <si>
    <t>B01-090</t>
  </si>
  <si>
    <t>C015629-001</t>
  </si>
  <si>
    <t>D01-026</t>
  </si>
  <si>
    <t>C015630-001</t>
  </si>
  <si>
    <t>D01-027</t>
  </si>
  <si>
    <t>C015631-001</t>
  </si>
  <si>
    <t>D01-028</t>
  </si>
  <si>
    <t>C015632-001</t>
  </si>
  <si>
    <t>D01-008</t>
  </si>
  <si>
    <t>C015608-001</t>
  </si>
  <si>
    <t>D01-009</t>
  </si>
  <si>
    <t>C015609-001</t>
  </si>
  <si>
    <t>D01-011</t>
  </si>
  <si>
    <t>C015611-001</t>
  </si>
  <si>
    <t>D01-012</t>
  </si>
  <si>
    <t>C015612-001</t>
  </si>
  <si>
    <t>D01-013</t>
  </si>
  <si>
    <t>C015613-001</t>
  </si>
  <si>
    <t>D01-014</t>
  </si>
  <si>
    <t>C015614-001</t>
  </si>
  <si>
    <t>D01-015</t>
  </si>
  <si>
    <t>C015615-001</t>
  </si>
  <si>
    <t>D01-016</t>
  </si>
  <si>
    <t>C015616-001</t>
  </si>
  <si>
    <t>D01-017</t>
  </si>
  <si>
    <t>C015617-001</t>
  </si>
  <si>
    <t>D01-018</t>
  </si>
  <si>
    <t>C015618-001</t>
  </si>
  <si>
    <t>D01-019</t>
  </si>
  <si>
    <t>C015619-001</t>
  </si>
  <si>
    <t>B01-088</t>
  </si>
  <si>
    <t>C015622-001</t>
  </si>
  <si>
    <t>B01-089</t>
  </si>
  <si>
    <t>C015623-001</t>
  </si>
  <si>
    <t>B12-107</t>
  </si>
  <si>
    <t>C015624-001</t>
  </si>
  <si>
    <t>D01-029</t>
  </si>
  <si>
    <t>C015633-001</t>
  </si>
  <si>
    <t>D01-030</t>
  </si>
  <si>
    <t>C015634-001</t>
  </si>
  <si>
    <t>B01-091</t>
  </si>
  <si>
    <t>C015635-001</t>
  </si>
  <si>
    <t>B01-092</t>
  </si>
  <si>
    <t>C015636-001</t>
  </si>
  <si>
    <t>D01-031</t>
  </si>
  <si>
    <t>C015637-001</t>
  </si>
  <si>
    <t>C01-024</t>
  </si>
  <si>
    <t>C014818-001</t>
  </si>
  <si>
    <t>A01-047</t>
  </si>
  <si>
    <t>C015257-001</t>
  </si>
  <si>
    <t>A01-124</t>
  </si>
  <si>
    <t>C015908-001</t>
  </si>
  <si>
    <t>C12-130</t>
  </si>
  <si>
    <t>C015271-001</t>
  </si>
  <si>
    <t>C01-041</t>
  </si>
  <si>
    <t>C014965-001</t>
  </si>
  <si>
    <t>C01-158</t>
  </si>
  <si>
    <t>C015528-001</t>
  </si>
  <si>
    <t>B12-111</t>
  </si>
  <si>
    <t>C015891-001</t>
  </si>
  <si>
    <t>A01-127</t>
  </si>
  <si>
    <t>C015892-001</t>
  </si>
  <si>
    <t>D12-058</t>
  </si>
  <si>
    <t>C015893-001</t>
  </si>
  <si>
    <t>H00012832</t>
  </si>
  <si>
    <t>B01-021</t>
  </si>
  <si>
    <t>C014919-001</t>
  </si>
  <si>
    <t>B01-023</t>
  </si>
  <si>
    <t>C014921-001</t>
  </si>
  <si>
    <t>C01-030</t>
  </si>
  <si>
    <t>C014922-001</t>
  </si>
  <si>
    <t>C01-031</t>
  </si>
  <si>
    <t>C014923-001</t>
  </si>
  <si>
    <t>C01-032</t>
  </si>
  <si>
    <t>C014924-001</t>
  </si>
  <si>
    <t>B01-028</t>
  </si>
  <si>
    <t>C015076-001</t>
  </si>
  <si>
    <t>B01-093</t>
  </si>
  <si>
    <t>C015647-001</t>
  </si>
  <si>
    <t>B01-095</t>
  </si>
  <si>
    <t>C015651-001</t>
  </si>
  <si>
    <t>D01-034</t>
  </si>
  <si>
    <t>C015658-001</t>
  </si>
  <si>
    <t>D01-035</t>
  </si>
  <si>
    <t>C015659-001</t>
  </si>
  <si>
    <t>C01-165</t>
  </si>
  <si>
    <t>C015654-001</t>
  </si>
  <si>
    <t>H00012839</t>
  </si>
  <si>
    <t>B01-118</t>
  </si>
  <si>
    <t>C015902-001</t>
  </si>
  <si>
    <t>B12-114</t>
  </si>
  <si>
    <t>C015891-002</t>
  </si>
  <si>
    <t>H00012846</t>
  </si>
  <si>
    <t>B01-026</t>
  </si>
  <si>
    <t>C015066-001</t>
  </si>
  <si>
    <t>B01-067</t>
  </si>
  <si>
    <t>C015476-001</t>
  </si>
  <si>
    <t>B01-068</t>
  </si>
  <si>
    <t>C015477-001</t>
  </si>
  <si>
    <t>B01-069</t>
  </si>
  <si>
    <t>C015478-001</t>
  </si>
  <si>
    <t>B01-070</t>
  </si>
  <si>
    <t>C015479-001</t>
  </si>
  <si>
    <t>B01-071</t>
  </si>
  <si>
    <t>C015480-001</t>
  </si>
  <si>
    <t>B01-072</t>
  </si>
  <si>
    <t>C015481-001</t>
  </si>
  <si>
    <t>B01-065</t>
  </si>
  <si>
    <t>C015482-001</t>
  </si>
  <si>
    <t>D01-004</t>
  </si>
  <si>
    <t>C015483-001</t>
  </si>
  <si>
    <t>H00012847</t>
  </si>
  <si>
    <t>B01-119</t>
  </si>
  <si>
    <t>C015903-001</t>
  </si>
  <si>
    <t>H00012848</t>
  </si>
  <si>
    <t>B01-120</t>
  </si>
  <si>
    <t>C015904-001</t>
  </si>
  <si>
    <t>H00012849</t>
  </si>
  <si>
    <t>B01-121</t>
  </si>
  <si>
    <t>C015905-001</t>
  </si>
  <si>
    <t>B12-115</t>
  </si>
  <si>
    <t>C015891-003</t>
  </si>
  <si>
    <t>C02-007</t>
  </si>
  <si>
    <t>C014868-001</t>
  </si>
  <si>
    <t>B01-044</t>
  </si>
  <si>
    <t>C015151-001</t>
  </si>
  <si>
    <t>B01-045</t>
  </si>
  <si>
    <t>C015158-001</t>
  </si>
  <si>
    <t>H00012873</t>
  </si>
  <si>
    <t>A12-182</t>
  </si>
  <si>
    <t>C015277-001</t>
  </si>
  <si>
    <t>A12-220</t>
  </si>
  <si>
    <t>C015277-002</t>
  </si>
  <si>
    <t>H00012893</t>
  </si>
  <si>
    <t>A12-099</t>
  </si>
  <si>
    <t>C014673-017</t>
  </si>
  <si>
    <t>A12-100</t>
  </si>
  <si>
    <t>C014673-018</t>
  </si>
  <si>
    <t>A01-125</t>
  </si>
  <si>
    <t>C014673-020</t>
  </si>
  <si>
    <t>A01-126</t>
  </si>
  <si>
    <t>C014673-021</t>
  </si>
  <si>
    <t>A03-058</t>
  </si>
  <si>
    <t>C014980-007</t>
  </si>
  <si>
    <t>A03-059</t>
  </si>
  <si>
    <t>C014980-008</t>
  </si>
  <si>
    <t>A03-060</t>
  </si>
  <si>
    <t>C014980-009</t>
  </si>
  <si>
    <t>A03-061</t>
  </si>
  <si>
    <t>C014980-010</t>
  </si>
  <si>
    <t>A03-062</t>
  </si>
  <si>
    <t>C014980-011</t>
  </si>
  <si>
    <t>A03-063</t>
  </si>
  <si>
    <t>C014980-012</t>
  </si>
  <si>
    <t>A03-064</t>
  </si>
  <si>
    <t>C014980-013</t>
  </si>
  <si>
    <t>A03-066</t>
  </si>
  <si>
    <t>C014980-015</t>
  </si>
  <si>
    <t>A03-067</t>
  </si>
  <si>
    <t>C014980-016</t>
  </si>
  <si>
    <t>A03-068</t>
  </si>
  <si>
    <t>C014980-017</t>
  </si>
  <si>
    <t>A03-069</t>
  </si>
  <si>
    <t>C014980-018</t>
  </si>
  <si>
    <t>A03-070</t>
  </si>
  <si>
    <t>C014980-019</t>
  </si>
  <si>
    <t>A03-071</t>
  </si>
  <si>
    <t>C014980-020</t>
  </si>
  <si>
    <t>A03-072</t>
  </si>
  <si>
    <t>C014980-021</t>
  </si>
  <si>
    <t>A03-073</t>
  </si>
  <si>
    <t>C014980-022</t>
  </si>
  <si>
    <t>A03-074</t>
  </si>
  <si>
    <t>C014980-023</t>
  </si>
  <si>
    <t>A03-075</t>
  </si>
  <si>
    <t>C014980-024</t>
  </si>
  <si>
    <t>A03-076</t>
  </si>
  <si>
    <t>C014980-025</t>
  </si>
  <si>
    <t>A03-084</t>
  </si>
  <si>
    <t>C014980-027</t>
  </si>
  <si>
    <t>A03-085</t>
  </si>
  <si>
    <t>C014980-028</t>
  </si>
  <si>
    <t>A03-086</t>
  </si>
  <si>
    <t>C014980-029</t>
  </si>
  <si>
    <t>H00012915</t>
  </si>
  <si>
    <t>A03-065</t>
  </si>
  <si>
    <t>C014980-014</t>
  </si>
  <si>
    <t>H00012931</t>
  </si>
  <si>
    <t>A03-056</t>
  </si>
  <si>
    <t>C014980-004</t>
  </si>
  <si>
    <t>A03-078</t>
  </si>
  <si>
    <t>C014980-005</t>
  </si>
  <si>
    <t>A03-057</t>
  </si>
  <si>
    <t>C014980-006</t>
  </si>
  <si>
    <t>A03-055</t>
  </si>
  <si>
    <t>C016693-001</t>
  </si>
  <si>
    <t>H00012874</t>
  </si>
  <si>
    <t>C01-081</t>
  </si>
  <si>
    <t>C015327-001</t>
  </si>
  <si>
    <t>C01-278</t>
  </si>
  <si>
    <t>C015331-002</t>
  </si>
  <si>
    <t>C01-092</t>
  </si>
  <si>
    <t>C015351-001</t>
  </si>
  <si>
    <t>C01-095</t>
  </si>
  <si>
    <t>C015354-001</t>
  </si>
  <si>
    <t>C01-096</t>
  </si>
  <si>
    <t>C015355-001</t>
  </si>
  <si>
    <t>Z03-049</t>
  </si>
  <si>
    <t>C016503-001</t>
  </si>
  <si>
    <t>Z03-050</t>
  </si>
  <si>
    <t>C016504-001</t>
  </si>
  <si>
    <t>H00012892</t>
  </si>
  <si>
    <t>A02-011</t>
  </si>
  <si>
    <t>C015701-001</t>
  </si>
  <si>
    <t>A02-012</t>
  </si>
  <si>
    <t>C015702-001</t>
  </si>
  <si>
    <t>C02-015</t>
  </si>
  <si>
    <t>C015703-001</t>
  </si>
  <si>
    <t>C02-016</t>
  </si>
  <si>
    <t>C015704-001</t>
  </si>
  <si>
    <t>C02-017</t>
  </si>
  <si>
    <t>C015705-001</t>
  </si>
  <si>
    <t>C02-018</t>
  </si>
  <si>
    <t>C015706-001</t>
  </si>
  <si>
    <t>A02-013</t>
  </si>
  <si>
    <t>C015707-001</t>
  </si>
  <si>
    <t>C02-019</t>
  </si>
  <si>
    <t>C015708-001</t>
  </si>
  <si>
    <t>C02-020</t>
  </si>
  <si>
    <t>C015709-001</t>
  </si>
  <si>
    <t>C02-021</t>
  </si>
  <si>
    <t>C015710-001</t>
  </si>
  <si>
    <t>C02-022</t>
  </si>
  <si>
    <t>C015711-001</t>
  </si>
  <si>
    <t>C02-023</t>
  </si>
  <si>
    <t>C015712-001</t>
  </si>
  <si>
    <t>C02-024</t>
  </si>
  <si>
    <t>C015713-001</t>
  </si>
  <si>
    <t>C02-025</t>
  </si>
  <si>
    <t>C015714-001</t>
  </si>
  <si>
    <t>C02-026</t>
  </si>
  <si>
    <t>C015715-001</t>
  </si>
  <si>
    <t>C02-027</t>
  </si>
  <si>
    <t>C015716-001</t>
  </si>
  <si>
    <t>C02-028</t>
  </si>
  <si>
    <t>C015717-001</t>
  </si>
  <si>
    <t>C02-029</t>
  </si>
  <si>
    <t>C015718-001</t>
  </si>
  <si>
    <t>A02-014</t>
  </si>
  <si>
    <t>C015719-001</t>
  </si>
  <si>
    <t>A02-015</t>
  </si>
  <si>
    <t>C015720-001</t>
  </si>
  <si>
    <t>A02-016</t>
  </si>
  <si>
    <t>C015721-001</t>
  </si>
  <si>
    <t>A02-017</t>
  </si>
  <si>
    <t>C015722-001</t>
  </si>
  <si>
    <t>A02-018</t>
  </si>
  <si>
    <t>C015723-001</t>
  </si>
  <si>
    <t>A02-019</t>
  </si>
  <si>
    <t>C015725-001</t>
  </si>
  <si>
    <t>A02-020</t>
  </si>
  <si>
    <t>C015726-001</t>
  </si>
  <si>
    <t>A02-021</t>
  </si>
  <si>
    <t>C015727-001</t>
  </si>
  <si>
    <t>C02-030</t>
  </si>
  <si>
    <t>C015728-001</t>
  </si>
  <si>
    <t>C02-031</t>
  </si>
  <si>
    <t>C015729-001</t>
  </si>
  <si>
    <t>C02-032</t>
  </si>
  <si>
    <t>C015730-001</t>
  </si>
  <si>
    <t>C02-033</t>
  </si>
  <si>
    <t>C015731-001</t>
  </si>
  <si>
    <t>C02-034</t>
  </si>
  <si>
    <t>C015732-001</t>
  </si>
  <si>
    <t>C02-035</t>
  </si>
  <si>
    <t>C015733-001</t>
  </si>
  <si>
    <t>C02-036</t>
  </si>
  <si>
    <t>C015734-001</t>
  </si>
  <si>
    <t>C02-037</t>
  </si>
  <si>
    <t>C015735-001</t>
  </si>
  <si>
    <t>C02-038</t>
  </si>
  <si>
    <t>C015736-001</t>
  </si>
  <si>
    <t>C02-039</t>
  </si>
  <si>
    <t>C015737-001</t>
  </si>
  <si>
    <t>C02-040</t>
  </si>
  <si>
    <t>C015738-001</t>
  </si>
  <si>
    <t>C02-041</t>
  </si>
  <si>
    <t>C015739-001</t>
  </si>
  <si>
    <t>C02-042</t>
  </si>
  <si>
    <t>C015740-001</t>
  </si>
  <si>
    <t>C02-043</t>
  </si>
  <si>
    <t>C015741-001</t>
  </si>
  <si>
    <t>A02-022</t>
  </si>
  <si>
    <t>C015742-001</t>
  </si>
  <si>
    <t>A02-023</t>
  </si>
  <si>
    <t>C015743-001</t>
  </si>
  <si>
    <t>A02-024</t>
  </si>
  <si>
    <t>C015744-001</t>
  </si>
  <si>
    <t>A02-025</t>
  </si>
  <si>
    <t>C015745-001</t>
  </si>
  <si>
    <t>A02-026</t>
  </si>
  <si>
    <t>C015746-001</t>
  </si>
  <si>
    <t>A02-027</t>
  </si>
  <si>
    <t>C015747-001</t>
  </si>
  <si>
    <t>A02-028</t>
  </si>
  <si>
    <t>C015748-001</t>
  </si>
  <si>
    <t>A02-029</t>
  </si>
  <si>
    <t>C015749-001</t>
  </si>
  <si>
    <t>A02-030</t>
  </si>
  <si>
    <t>C015750-001</t>
  </si>
  <si>
    <t>A02-031</t>
  </si>
  <si>
    <t>C015751-001</t>
  </si>
  <si>
    <t>A02-032</t>
  </si>
  <si>
    <t>C015752-001</t>
  </si>
  <si>
    <t>A02-033</t>
  </si>
  <si>
    <t>C015753-001</t>
  </si>
  <si>
    <t>C02-044</t>
  </si>
  <si>
    <t>C015753-002</t>
  </si>
  <si>
    <t>C02-045</t>
  </si>
  <si>
    <t>C015754-001</t>
  </si>
  <si>
    <t>C02-046</t>
  </si>
  <si>
    <t>C015755-001</t>
  </si>
  <si>
    <t>C02-047</t>
  </si>
  <si>
    <t>C015756-001</t>
  </si>
  <si>
    <t>C02-048</t>
  </si>
  <si>
    <t>C015757-001</t>
  </si>
  <si>
    <t>H00012894</t>
  </si>
  <si>
    <t>A03-099</t>
  </si>
  <si>
    <t>C015780-001</t>
  </si>
  <si>
    <t>A03-100</t>
  </si>
  <si>
    <t>C015781-001</t>
  </si>
  <si>
    <t>A03-101</t>
  </si>
  <si>
    <t>C015782-001</t>
  </si>
  <si>
    <t>A03-102</t>
  </si>
  <si>
    <t>C015783-001</t>
  </si>
  <si>
    <t>A03-103</t>
  </si>
  <si>
    <t>C015784-001</t>
  </si>
  <si>
    <t>A03-104</t>
  </si>
  <si>
    <t>C015785-001</t>
  </si>
  <si>
    <t>A03-105</t>
  </si>
  <si>
    <t>C015786-001</t>
  </si>
  <si>
    <t>A03-106</t>
  </si>
  <si>
    <t>C015787-001</t>
  </si>
  <si>
    <t>C03-022</t>
  </si>
  <si>
    <t>C015788-001</t>
  </si>
  <si>
    <t>C03-024</t>
  </si>
  <si>
    <t>C015790-001</t>
  </si>
  <si>
    <t>A03-108</t>
  </si>
  <si>
    <t>C015798-001</t>
  </si>
  <si>
    <t>C03-031</t>
  </si>
  <si>
    <t>C015807-001</t>
  </si>
  <si>
    <t>C03-032</t>
  </si>
  <si>
    <t>C015808-001</t>
  </si>
  <si>
    <t>C03-033</t>
  </si>
  <si>
    <t>C015809-001</t>
  </si>
  <si>
    <t>C03-034</t>
  </si>
  <si>
    <t>C015810-001</t>
  </si>
  <si>
    <t>C03-035</t>
  </si>
  <si>
    <t>C015811-001</t>
  </si>
  <si>
    <t>C03-043</t>
  </si>
  <si>
    <t>C015819-001</t>
  </si>
  <si>
    <t>C03-044</t>
  </si>
  <si>
    <t>C015820-001</t>
  </si>
  <si>
    <t>C03-045</t>
  </si>
  <si>
    <t>C015821-001</t>
  </si>
  <si>
    <t>C03-046</t>
  </si>
  <si>
    <t>C015822-001</t>
  </si>
  <si>
    <t>C03-048</t>
  </si>
  <si>
    <t>C015829-001</t>
  </si>
  <si>
    <t>C03-049</t>
  </si>
  <si>
    <t>C015830-001</t>
  </si>
  <si>
    <t>C03-050</t>
  </si>
  <si>
    <t>C015840-001</t>
  </si>
  <si>
    <t>C03-051</t>
  </si>
  <si>
    <t>C015841-001</t>
  </si>
  <si>
    <t>C03-052</t>
  </si>
  <si>
    <t>C015842-001</t>
  </si>
  <si>
    <t>C03-053</t>
  </si>
  <si>
    <t>C015843-001</t>
  </si>
  <si>
    <t>C03-054</t>
  </si>
  <si>
    <t>C015844-001</t>
  </si>
  <si>
    <t>C03-055</t>
  </si>
  <si>
    <t>C015845-001</t>
  </si>
  <si>
    <t>C03-056</t>
  </si>
  <si>
    <t>C015846-001</t>
  </si>
  <si>
    <t>C03-057</t>
  </si>
  <si>
    <t>C015846-002</t>
  </si>
  <si>
    <t>C03-058</t>
  </si>
  <si>
    <t>C015846-003</t>
  </si>
  <si>
    <t>Z03-001</t>
  </si>
  <si>
    <t>C015847-001</t>
  </si>
  <si>
    <t>Z03-002</t>
  </si>
  <si>
    <t>C015848-001</t>
  </si>
  <si>
    <t>Z03-003</t>
  </si>
  <si>
    <t>C015849-001</t>
  </si>
  <si>
    <t>Z03-004</t>
  </si>
  <si>
    <t>C015850-001</t>
  </si>
  <si>
    <t>Z03-005</t>
  </si>
  <si>
    <t>C015851-001</t>
  </si>
  <si>
    <t>Z03-006</t>
  </si>
  <si>
    <t>C015852-001</t>
  </si>
  <si>
    <t>Z03-007</t>
  </si>
  <si>
    <t>C015853-001</t>
  </si>
  <si>
    <t>Z03-008</t>
  </si>
  <si>
    <t>C015854-001</t>
  </si>
  <si>
    <t>Z03-009</t>
  </si>
  <si>
    <t>C015855-001</t>
  </si>
  <si>
    <t>Z03-020</t>
  </si>
  <si>
    <t>C015856-001</t>
  </si>
  <si>
    <t>Z03-010</t>
  </si>
  <si>
    <t>C015857-001</t>
  </si>
  <si>
    <t>Z03-011</t>
  </si>
  <si>
    <t>C015858-001</t>
  </si>
  <si>
    <t>Z03-012</t>
  </si>
  <si>
    <t>C015859-001</t>
  </si>
  <si>
    <t>Z03-013</t>
  </si>
  <si>
    <t>C015860-001</t>
  </si>
  <si>
    <t>Z03-014</t>
  </si>
  <si>
    <t>C015861-001</t>
  </si>
  <si>
    <t>Z03-015</t>
  </si>
  <si>
    <t>C015862-001</t>
  </si>
  <si>
    <t>Z03-016</t>
  </si>
  <si>
    <t>C015863-001</t>
  </si>
  <si>
    <t>Z03-017</t>
  </si>
  <si>
    <t>C015864-001</t>
  </si>
  <si>
    <t>Z03-051</t>
  </si>
  <si>
    <t>C016505-001</t>
  </si>
  <si>
    <t>H00012923</t>
  </si>
  <si>
    <t>H00012925</t>
  </si>
  <si>
    <t>C03-023</t>
  </si>
  <si>
    <t>C015789-001</t>
  </si>
  <si>
    <t>C03-025</t>
  </si>
  <si>
    <t>C015791-001</t>
  </si>
  <si>
    <t>C03-026</t>
  </si>
  <si>
    <t>C015792-001</t>
  </si>
  <si>
    <t>C03-027</t>
  </si>
  <si>
    <t>C015793-001</t>
  </si>
  <si>
    <t>C03-028</t>
  </si>
  <si>
    <t>C015794-001</t>
  </si>
  <si>
    <t>C03-029</t>
  </si>
  <si>
    <t>C015795-001</t>
  </si>
  <si>
    <t>C03-030</t>
  </si>
  <si>
    <t>C015796-001</t>
  </si>
  <si>
    <t>A03-107</t>
  </si>
  <si>
    <t>C015797-001</t>
  </si>
  <si>
    <t>A03-109</t>
  </si>
  <si>
    <t>C015799-001</t>
  </si>
  <si>
    <t>A03-110</t>
  </si>
  <si>
    <t>C015800-001</t>
  </si>
  <si>
    <t>A03-111</t>
  </si>
  <si>
    <t>C015801-001</t>
  </si>
  <si>
    <t>A03-112</t>
  </si>
  <si>
    <t>C015802-001</t>
  </si>
  <si>
    <t>A03-113</t>
  </si>
  <si>
    <t>C015803-001</t>
  </si>
  <si>
    <t>A03-114</t>
  </si>
  <si>
    <t>C015804-001</t>
  </si>
  <si>
    <t>A03-115</t>
  </si>
  <si>
    <t>C015805-001</t>
  </si>
  <si>
    <t>A03-116</t>
  </si>
  <si>
    <t>C015806-001</t>
  </si>
  <si>
    <t>C03-036</t>
  </si>
  <si>
    <t>C015812-001</t>
  </si>
  <si>
    <t>C03-037</t>
  </si>
  <si>
    <t>C015813-001</t>
  </si>
  <si>
    <t>C03-038</t>
  </si>
  <si>
    <t>C015814-001</t>
  </si>
  <si>
    <t>C03-039</t>
  </si>
  <si>
    <t>C015815-001</t>
  </si>
  <si>
    <t>C03-040</t>
  </si>
  <si>
    <t>C015816-001</t>
  </si>
  <si>
    <t>C03-041</t>
  </si>
  <si>
    <t>C015817-001</t>
  </si>
  <si>
    <t>C03-042</t>
  </si>
  <si>
    <t>C015818-001</t>
  </si>
  <si>
    <t>C03-047</t>
  </si>
  <si>
    <t>C015823-001</t>
  </si>
  <si>
    <t>A03-117</t>
  </si>
  <si>
    <t>C015824-001</t>
  </si>
  <si>
    <t>A03-118</t>
  </si>
  <si>
    <t>C015825-001</t>
  </si>
  <si>
    <t>A03-119</t>
  </si>
  <si>
    <t>C015826-001</t>
  </si>
  <si>
    <t>A03-120</t>
  </si>
  <si>
    <t>C015827-001</t>
  </si>
  <si>
    <t>A03-121</t>
  </si>
  <si>
    <t>C015828-001</t>
  </si>
  <si>
    <t>A03-122</t>
  </si>
  <si>
    <t>C015831-001</t>
  </si>
  <si>
    <t>H00012930</t>
  </si>
  <si>
    <t>C015963-045</t>
  </si>
  <si>
    <t>A03-180</t>
  </si>
  <si>
    <t>H00013032</t>
  </si>
  <si>
    <t>C016445-003</t>
  </si>
  <si>
    <t>A05-030</t>
  </si>
  <si>
    <t>C016445-002</t>
  </si>
  <si>
    <t>A05-029</t>
  </si>
  <si>
    <t>C016445-001</t>
  </si>
  <si>
    <t>A05-028</t>
  </si>
  <si>
    <t>C016445-004</t>
  </si>
  <si>
    <t>A05-031</t>
  </si>
  <si>
    <t>C015963-038</t>
  </si>
  <si>
    <t>A03-173</t>
  </si>
  <si>
    <t>C015963-037</t>
  </si>
  <si>
    <t>A03-172</t>
  </si>
  <si>
    <t>C015963-028</t>
  </si>
  <si>
    <t>A03-163</t>
  </si>
  <si>
    <t>C015963-027</t>
  </si>
  <si>
    <t>A03-162</t>
  </si>
  <si>
    <t>某公司各部门2020各月份费用支出</t>
  </si>
  <si>
    <t>统计当天营业额</t>
  </si>
  <si>
    <t>日期</t>
  </si>
  <si>
    <t>今天是</t>
  </si>
  <si>
    <t>部门</t>
  </si>
  <si>
    <t>月份</t>
  </si>
  <si>
    <t>费用类型</t>
  </si>
  <si>
    <t>费用</t>
  </si>
  <si>
    <t>今天合计</t>
  </si>
  <si>
    <t>ERP项目部</t>
  </si>
  <si>
    <t>2020年2月</t>
  </si>
  <si>
    <t>销售费用</t>
  </si>
  <si>
    <t>本月合计</t>
  </si>
  <si>
    <t>行政部</t>
  </si>
  <si>
    <t>招聘费</t>
  </si>
  <si>
    <t>计划部</t>
  </si>
  <si>
    <t>2020年3月</t>
  </si>
  <si>
    <t>营业费用</t>
  </si>
  <si>
    <t>生产二部</t>
  </si>
  <si>
    <t>2020年8月</t>
  </si>
  <si>
    <t>研发部</t>
  </si>
  <si>
    <t>2020年4月</t>
  </si>
  <si>
    <t>日常费用</t>
  </si>
  <si>
    <t>生产一部</t>
  </si>
  <si>
    <t>2020年1月</t>
  </si>
  <si>
    <t>人事部</t>
  </si>
  <si>
    <t>2020年7月</t>
  </si>
  <si>
    <t>2020年5月</t>
  </si>
  <si>
    <t>2020年6月</t>
  </si>
  <si>
    <t>SUM/SUMIF/SUMPRODUCT函数练习</t>
  </si>
  <si>
    <t>SUM/SUMIF/SUMIFS/SUMPRODUCT函数练习</t>
  </si>
  <si>
    <r>
      <rPr>
        <b/>
        <sz val="14"/>
        <color theme="1"/>
        <rFont val="宋体"/>
        <charset val="134"/>
        <scheme val="minor"/>
      </rPr>
      <t xml:space="preserve">知识点：
</t>
    </r>
    <r>
      <rPr>
        <sz val="14"/>
        <color theme="1"/>
        <rFont val="宋体"/>
        <charset val="134"/>
        <scheme val="minor"/>
      </rPr>
      <t xml:space="preserve">1、SUM无条件求和：统计全部数字
2、SUMIF条件求和：有条件统计
3、SUMIFS条件求和：多条件统计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1、计算公司全年的“费用合计”；
2、计算各部门的“费用合计”；
3、计算各部门不同月份的“费用合计”。</t>
    </r>
  </si>
  <si>
    <t>辅助列</t>
  </si>
  <si>
    <t>SUMIF函数另一种表达方式</t>
  </si>
  <si>
    <t>问题1：请计算公司全年的费用支出？</t>
  </si>
  <si>
    <t>费用合计</t>
  </si>
  <si>
    <t>问题2：各部门、费用支出明细？</t>
  </si>
  <si>
    <t>请选择部门</t>
  </si>
  <si>
    <t>费用总合计</t>
  </si>
  <si>
    <t>生产部合计</t>
  </si>
  <si>
    <t>问题3：各部门、各月份费用支出明细？</t>
  </si>
  <si>
    <t>请选择月份</t>
  </si>
  <si>
    <r>
      <rPr>
        <b/>
        <sz val="14"/>
        <color theme="1"/>
        <rFont val="宋体"/>
        <charset val="134"/>
        <scheme val="minor"/>
      </rPr>
      <t xml:space="preserve">知识点：
</t>
    </r>
    <r>
      <rPr>
        <sz val="14"/>
        <color theme="1"/>
        <rFont val="宋体"/>
        <charset val="134"/>
        <scheme val="minor"/>
      </rPr>
      <t xml:space="preserve">1、SUMPRODUCT简单求和：先乘后加求和
2、SUMPRODUCT计数：计算个数
3、SUMPRODUCT有条件求和：多条件计算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1、练习一:计算“总销售额”；
2、练习二:计算各区域的“消费总金额”；
3、练习三:计算“单数”、“总销售额”。</t>
    </r>
  </si>
  <si>
    <t>练习一</t>
  </si>
  <si>
    <t>练习二</t>
  </si>
  <si>
    <t>练习三</t>
  </si>
  <si>
    <t>产品名称</t>
  </si>
  <si>
    <t>单价</t>
  </si>
  <si>
    <t>销售数量</t>
  </si>
  <si>
    <t>蔬菜单价</t>
  </si>
  <si>
    <t>辣椒</t>
  </si>
  <si>
    <t>土豆</t>
  </si>
  <si>
    <t>萝卜</t>
  </si>
  <si>
    <t>西红柿</t>
  </si>
  <si>
    <t>客户名称</t>
  </si>
  <si>
    <t>地区</t>
  </si>
  <si>
    <t>商品类别</t>
  </si>
  <si>
    <t>商品价格</t>
  </si>
  <si>
    <t>销量</t>
  </si>
  <si>
    <t>葡萄</t>
  </si>
  <si>
    <t>张三</t>
  </si>
  <si>
    <t>罗湖</t>
  </si>
  <si>
    <t>小米</t>
  </si>
  <si>
    <t>罗湖张三的销售单数</t>
  </si>
  <si>
    <t>西瓜</t>
  </si>
  <si>
    <t>李四</t>
  </si>
  <si>
    <t>荔枝</t>
  </si>
  <si>
    <t>区域</t>
  </si>
  <si>
    <t>辣椒餐品</t>
  </si>
  <si>
    <t>土豆餐品</t>
  </si>
  <si>
    <t>萝卜餐品</t>
  </si>
  <si>
    <t>西红柿餐品</t>
  </si>
  <si>
    <t>消费总金额</t>
  </si>
  <si>
    <t>华为</t>
  </si>
  <si>
    <t>价格超过2000的小米单数</t>
  </si>
  <si>
    <t>芒果</t>
  </si>
  <si>
    <t>龙华</t>
  </si>
  <si>
    <t>王五</t>
  </si>
  <si>
    <t>福田</t>
  </si>
  <si>
    <t>OPPO</t>
  </si>
  <si>
    <t>苹果</t>
  </si>
  <si>
    <t>宝安</t>
  </si>
  <si>
    <t>的总销售额</t>
  </si>
  <si>
    <t>香蕉</t>
  </si>
  <si>
    <t>奇异果</t>
  </si>
  <si>
    <t>南山</t>
  </si>
  <si>
    <t>宝安华为</t>
  </si>
  <si>
    <t>总销售额</t>
  </si>
  <si>
    <t>龙岗</t>
  </si>
  <si>
    <t>2月价格超过2000的华为总销售额</t>
  </si>
  <si>
    <t>1月销售额</t>
  </si>
  <si>
    <t>2月销售额</t>
  </si>
  <si>
    <t>1-2月销售额</t>
  </si>
  <si>
    <t>IF、AND、EDATE、TODAY函数和$符号应用、数据有效性、条件格式练习</t>
  </si>
  <si>
    <t xml:space="preserve">知识点：
1、IF/AND/OR函数综合应用
2、数据有效性
练习要求：
1、使用数据有效性功能设定存款利息表中“利率”和“到期金额”；
  </t>
  </si>
  <si>
    <t>定期存款利息统计表</t>
  </si>
  <si>
    <t>原始数据</t>
  </si>
  <si>
    <t>银行</t>
  </si>
  <si>
    <t>存入日期</t>
  </si>
  <si>
    <t>存入金额</t>
  </si>
  <si>
    <t>存期</t>
  </si>
  <si>
    <t>利率</t>
  </si>
  <si>
    <t>到期日期</t>
  </si>
  <si>
    <t>到期金额</t>
  </si>
  <si>
    <t>利息</t>
  </si>
  <si>
    <t>到期提醒</t>
  </si>
  <si>
    <t>银行名称</t>
  </si>
  <si>
    <t>1个月</t>
  </si>
  <si>
    <t>建设银行</t>
  </si>
  <si>
    <t>/</t>
  </si>
  <si>
    <t>3个月</t>
  </si>
  <si>
    <t>中国银行</t>
  </si>
  <si>
    <t>6个月</t>
  </si>
  <si>
    <t>平安银行</t>
  </si>
  <si>
    <t>1年</t>
  </si>
  <si>
    <t>招商银行</t>
  </si>
  <si>
    <t>2年</t>
  </si>
  <si>
    <t>民生银行</t>
  </si>
  <si>
    <t>3年</t>
  </si>
  <si>
    <t>江苏银行</t>
  </si>
  <si>
    <t>合共</t>
  </si>
  <si>
    <t>5年</t>
  </si>
  <si>
    <t>DAY/DATE/DAYS360/TODAY/MONTH/EDATE/DATEDIF函数练习</t>
  </si>
  <si>
    <r>
      <rPr>
        <b/>
        <sz val="12"/>
        <color theme="1"/>
        <rFont val="宋体"/>
        <charset val="134"/>
        <scheme val="minor"/>
      </rPr>
      <t>知识点：</t>
    </r>
    <r>
      <rPr>
        <sz val="12"/>
        <color theme="1"/>
        <rFont val="宋体"/>
        <charset val="134"/>
        <scheme val="minor"/>
      </rPr>
      <t xml:space="preserve">
1、DAY:返回以序列号表示的某日期的天数，用整数 1～31 表示；
2、DATE：返回代表特定日期的序列号；
3、DAYS360：按照一年 360 天计（每个月以 30 天，一年共计 12 个月），返回两个日期间相差的天数；
4、TODAY：返回系统当前的日期；
5、MONTH：返回系统当前的月份；
6、DATEDIF：计算两个日期之间的天数、月数或年数。这个函数是一个特殊函数，在帮助信息中找不到。
</t>
    </r>
    <r>
      <rPr>
        <b/>
        <sz val="12"/>
        <color theme="1"/>
        <rFont val="宋体"/>
        <charset val="134"/>
        <scheme val="minor"/>
      </rPr>
      <t>联系要求：</t>
    </r>
    <r>
      <rPr>
        <sz val="12"/>
        <color theme="1"/>
        <rFont val="宋体"/>
        <charset val="134"/>
        <scheme val="minor"/>
      </rPr>
      <t xml:space="preserve">
1、使用函数设置表头月份为当前月；
2、使用函数设置实现自动计算“到期时间”；
3、按给出的灰色部分原始信息，计算“年龄”、“到期时间”、“工龄”等信息；</t>
    </r>
  </si>
  <si>
    <t>身份证号码</t>
  </si>
  <si>
    <t>出生日期</t>
  </si>
  <si>
    <t>年龄</t>
  </si>
  <si>
    <t>入职时间</t>
  </si>
  <si>
    <t>到期时间</t>
  </si>
  <si>
    <t>工龄</t>
  </si>
  <si>
    <t>年</t>
  </si>
  <si>
    <t>月</t>
  </si>
  <si>
    <t>日</t>
  </si>
  <si>
    <t>440301199010010733</t>
  </si>
  <si>
    <t>420166197012281461</t>
  </si>
  <si>
    <t>21138519770524897X</t>
  </si>
  <si>
    <t>赵六</t>
  </si>
  <si>
    <t>189245195911131357</t>
  </si>
  <si>
    <t>410523198901248246</t>
  </si>
  <si>
    <t>李世民</t>
  </si>
  <si>
    <t>101010198802023333</t>
  </si>
  <si>
    <t>赵匡胤</t>
  </si>
  <si>
    <t>232323199210115656</t>
  </si>
  <si>
    <t>孔明</t>
  </si>
  <si>
    <t>616161198509127171</t>
  </si>
  <si>
    <t>赵志龙</t>
  </si>
  <si>
    <t>373737199802030331</t>
  </si>
  <si>
    <t>林黛玉</t>
  </si>
  <si>
    <t>313233198808080203</t>
  </si>
  <si>
    <t>刘姥姥</t>
  </si>
  <si>
    <t>454545196605048123</t>
  </si>
  <si>
    <t>李白</t>
  </si>
  <si>
    <t>377374196904057531</t>
  </si>
  <si>
    <t>杜甫</t>
  </si>
  <si>
    <t>223344197007079753</t>
  </si>
  <si>
    <t>TEXT/REPLACE/MOD/MID/LEFT/RIGHT函数练习</t>
  </si>
  <si>
    <r>
      <rPr>
        <b/>
        <sz val="12"/>
        <color theme="1"/>
        <rFont val="宋体"/>
        <charset val="134"/>
        <scheme val="minor"/>
      </rPr>
      <t>知识点：</t>
    </r>
    <r>
      <rPr>
        <sz val="12"/>
        <color theme="1"/>
        <rFont val="宋体"/>
        <charset val="134"/>
        <scheme val="minor"/>
      </rPr>
      <t xml:space="preserve">
1、TEXT函数：文本函数
2、REPLACE：实现用新字符去替换旧字符的操作。
3、MID：从文本字符串中指定的起始位置返回指定长度的字符。
</t>
    </r>
    <r>
      <rPr>
        <b/>
        <sz val="12"/>
        <color theme="1"/>
        <rFont val="宋体"/>
        <charset val="134"/>
        <scheme val="minor"/>
      </rPr>
      <t>练习要求：</t>
    </r>
    <r>
      <rPr>
        <sz val="12"/>
        <color theme="1"/>
        <rFont val="宋体"/>
        <charset val="134"/>
        <scheme val="minor"/>
      </rPr>
      <t xml:space="preserve">
1、B列的“身份证号码”列中数据复制到E列，并使用“*”符号代替出生年月日；
2、分别用“TEXT”和“MID”这两个函数，从B列的“身份证号码”列中提取出生年月日；</t>
    </r>
  </si>
  <si>
    <t>单位</t>
  </si>
  <si>
    <t>身份证号码(隐藏出生年月日)</t>
  </si>
  <si>
    <t>出生日期一</t>
  </si>
  <si>
    <t>出生日期二</t>
  </si>
  <si>
    <t>出生日期三</t>
  </si>
  <si>
    <t>性别</t>
  </si>
  <si>
    <t>单位简称</t>
  </si>
  <si>
    <t>深圳市民政事务管理局</t>
  </si>
  <si>
    <r>
      <rPr>
        <sz val="12"/>
        <rFont val="宋体"/>
        <charset val="134"/>
      </rPr>
      <t>4201661970122814</t>
    </r>
    <r>
      <rPr>
        <sz val="12"/>
        <rFont val="宋体"/>
        <charset val="134"/>
      </rPr>
      <t>6</t>
    </r>
    <r>
      <rPr>
        <sz val="12"/>
        <rFont val="宋体"/>
        <charset val="134"/>
      </rPr>
      <t>1</t>
    </r>
  </si>
  <si>
    <t>深圳市教育改革委员会</t>
  </si>
  <si>
    <t>深圳市医疗服务管理局</t>
  </si>
  <si>
    <t>深圳市公安局</t>
  </si>
  <si>
    <t>深圳市新闻中心</t>
  </si>
  <si>
    <t>深圳市广电局</t>
  </si>
  <si>
    <t>深圳市气象局</t>
  </si>
  <si>
    <t>深圳市劳动局</t>
  </si>
  <si>
    <t>深圳市市政府</t>
  </si>
  <si>
    <t>深圳市信息中心</t>
  </si>
  <si>
    <t>深圳市财政局</t>
  </si>
  <si>
    <t>深圳市信访局</t>
  </si>
  <si>
    <t>深圳市科技局</t>
  </si>
  <si>
    <t>工号</t>
  </si>
  <si>
    <t>入职日期</t>
  </si>
  <si>
    <t>手机号</t>
  </si>
  <si>
    <t>家庭地址</t>
  </si>
  <si>
    <t>籍贯</t>
  </si>
  <si>
    <t>照片</t>
  </si>
  <si>
    <t>A001</t>
  </si>
  <si>
    <t>魏青</t>
  </si>
  <si>
    <t>男</t>
  </si>
  <si>
    <t>13894356***</t>
  </si>
  <si>
    <t>贵州省遵义市红花岗区XXX街道XX小区</t>
  </si>
  <si>
    <t>贵州省</t>
  </si>
  <si>
    <t>产品部</t>
  </si>
  <si>
    <t>A002</t>
  </si>
  <si>
    <t>张祥贵</t>
  </si>
  <si>
    <t>15997356***</t>
  </si>
  <si>
    <t>山东省德州市陵县XXX街道XX社区</t>
  </si>
  <si>
    <t>山东省</t>
  </si>
  <si>
    <t>市场部</t>
  </si>
  <si>
    <t>A003</t>
  </si>
  <si>
    <t>陶舒</t>
  </si>
  <si>
    <t>13776884***</t>
  </si>
  <si>
    <t>安徽省六安市金寨县中滩街22号</t>
  </si>
  <si>
    <t>安徽省</t>
  </si>
  <si>
    <t>运营部</t>
  </si>
  <si>
    <t>A004</t>
  </si>
  <si>
    <t>花皓敬</t>
  </si>
  <si>
    <t>13937414***</t>
  </si>
  <si>
    <t>吉林省通化市通化县XXX小区</t>
  </si>
  <si>
    <t>吉林省</t>
  </si>
  <si>
    <t>A005</t>
  </si>
  <si>
    <t>曹娜湘</t>
  </si>
  <si>
    <t>女</t>
  </si>
  <si>
    <t>13955793***</t>
  </si>
  <si>
    <t>吉林省通化市二道江区XXX街道XX社区</t>
  </si>
  <si>
    <t>A006</t>
  </si>
  <si>
    <t>吴儿</t>
  </si>
  <si>
    <t>13917163***</t>
  </si>
  <si>
    <t>山东省枣庄市山亭区XXX街道XX社区</t>
  </si>
  <si>
    <t>A007</t>
  </si>
  <si>
    <t>雷铭</t>
  </si>
  <si>
    <t>15913615***</t>
  </si>
  <si>
    <t>辽宁省葫芦岛市绥中县XX街道XX社区</t>
  </si>
  <si>
    <t>辽宁省</t>
  </si>
  <si>
    <t>A008</t>
  </si>
  <si>
    <t>柏权凡</t>
  </si>
  <si>
    <t>19934448***</t>
  </si>
  <si>
    <t>河南省商丘市梁园区详龙小区20号</t>
  </si>
  <si>
    <t>河南省</t>
  </si>
  <si>
    <t>A009</t>
  </si>
  <si>
    <t>常博文</t>
  </si>
  <si>
    <t>15933861***</t>
  </si>
  <si>
    <t>内蒙古自治区呼和浩特市土默特左旗</t>
  </si>
  <si>
    <t>内蒙古自治区</t>
  </si>
  <si>
    <t>A010</t>
  </si>
  <si>
    <t>曹才明</t>
  </si>
  <si>
    <t>15810504***</t>
  </si>
  <si>
    <t>河北省唐山市乐亭县XXX街道XX社区</t>
  </si>
  <si>
    <t>河北省</t>
  </si>
  <si>
    <t>财务部</t>
  </si>
  <si>
    <t>A011</t>
  </si>
  <si>
    <t>朱少</t>
  </si>
  <si>
    <t>15972633***</t>
  </si>
  <si>
    <t>云南省昆明市安宁市和平区30号</t>
  </si>
  <si>
    <t>云南省</t>
  </si>
  <si>
    <t>A012</t>
  </si>
  <si>
    <t>罗富</t>
  </si>
  <si>
    <t>19996373***</t>
  </si>
  <si>
    <t>安徽省六安市舒城县XXX街道XX社区</t>
  </si>
  <si>
    <t>A013</t>
  </si>
  <si>
    <t>吴丹</t>
  </si>
  <si>
    <t>13742111***</t>
  </si>
  <si>
    <t>宁夏回族自治区银川市兴庆区</t>
  </si>
  <si>
    <t>宁夏回族自治区</t>
  </si>
  <si>
    <t>销售部</t>
  </si>
  <si>
    <t>A014</t>
  </si>
  <si>
    <t>潘夫波</t>
  </si>
  <si>
    <t>19972411***</t>
  </si>
  <si>
    <t>河北省邢台市临城县XX街道XX社区</t>
  </si>
  <si>
    <t>A015</t>
  </si>
  <si>
    <t>魏晋</t>
  </si>
  <si>
    <t>15612863***</t>
  </si>
  <si>
    <t>安徽省淮北市杜集区XX街道XX社区</t>
  </si>
  <si>
    <t>A016</t>
  </si>
  <si>
    <t>谢嘉芬</t>
  </si>
  <si>
    <t>15698323***</t>
  </si>
  <si>
    <t>山东省威海市文登市XX街道XX社区</t>
  </si>
  <si>
    <t>A017</t>
  </si>
  <si>
    <t>范国冬</t>
  </si>
  <si>
    <t>13852522***</t>
  </si>
  <si>
    <t>黑龙江省大庆市肇源县XX街道XX社区</t>
  </si>
  <si>
    <t>黑龙江省</t>
  </si>
  <si>
    <t>基本工资</t>
  </si>
  <si>
    <t>绩效得分</t>
  </si>
  <si>
    <t>奖金</t>
  </si>
  <si>
    <t>全勤奖</t>
  </si>
  <si>
    <t>话费补贴</t>
  </si>
  <si>
    <t>税前应发总额</t>
  </si>
  <si>
    <t>养老保险</t>
  </si>
  <si>
    <t>医疗保险</t>
  </si>
  <si>
    <t>失业保险</t>
  </si>
  <si>
    <t>扣保险后工资金额</t>
  </si>
  <si>
    <t>VLOOKUP、MATCH、XLOOKUP函数练习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</si>
  <si>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1、VLOOKUP函数：在表格或数值数组的首列查找指定的数值，并由此返回表格或数组当前</t>
    </r>
    <r>
      <rPr>
        <b/>
        <sz val="14"/>
        <color theme="1"/>
        <rFont val="宋体"/>
        <charset val="134"/>
        <scheme val="minor"/>
      </rPr>
      <t>行</t>
    </r>
    <r>
      <rPr>
        <sz val="14"/>
        <color theme="1"/>
        <rFont val="宋体"/>
        <charset val="134"/>
        <scheme val="minor"/>
      </rPr>
      <t>中指定列处的数值。
2、HLOOKUP函数：从表格或数值数组的首行查找指定的数值，并由此返回表格或数组当前</t>
    </r>
    <r>
      <rPr>
        <b/>
        <sz val="14"/>
        <color theme="1"/>
        <rFont val="宋体"/>
        <charset val="134"/>
        <scheme val="minor"/>
      </rPr>
      <t>列</t>
    </r>
    <r>
      <rPr>
        <sz val="14"/>
        <color theme="1"/>
        <rFont val="宋体"/>
        <charset val="134"/>
        <scheme val="minor"/>
      </rPr>
      <t xml:space="preserve">中指定行处的数值。
3、XLOOKUP函数：OFFICE 2021版后才能使用。
4、MATCH函数：返回指定数值在指定数组区域中的位置。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1、在单元格B9显示“员工基本信息”表中对应人的手机号码；
2、在单元格C9显示“员工基本信息”表中对应人的家庭地址；
3、在单元格D9显示“员工工资”表中对应人的基本工资；
4、在单元格E9显示“员工工资”表中对应人的实发工资。
</t>
    </r>
  </si>
  <si>
    <t xml:space="preserve">企 业 员 工 信 息 查 找 </t>
  </si>
  <si>
    <t>请选择姓名：</t>
  </si>
  <si>
    <t>VLOOKUP函数查找</t>
  </si>
  <si>
    <t>XLOOKUP函数查找</t>
  </si>
  <si>
    <t>FILTER函数查找</t>
  </si>
  <si>
    <r>
      <rPr>
        <b/>
        <sz val="22"/>
        <color theme="1"/>
        <rFont val="宋体"/>
        <charset val="134"/>
        <scheme val="minor"/>
      </rPr>
      <t>XX班第一学期课程表</t>
    </r>
    <r>
      <rPr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宋体"/>
        <charset val="134"/>
        <scheme val="minor"/>
      </rPr>
      <t>V</t>
    </r>
    <r>
      <rPr>
        <sz val="12"/>
        <color theme="1"/>
        <rFont val="宋体"/>
        <charset val="134"/>
        <scheme val="minor"/>
      </rPr>
      <t>LOOKUP版）</t>
    </r>
  </si>
  <si>
    <r>
      <rPr>
        <b/>
        <sz val="22"/>
        <color theme="1"/>
        <rFont val="宋体"/>
        <charset val="134"/>
        <scheme val="minor"/>
      </rPr>
      <t>XX班第一学期课程表</t>
    </r>
    <r>
      <rPr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宋体"/>
        <charset val="134"/>
        <scheme val="minor"/>
      </rPr>
      <t>X</t>
    </r>
    <r>
      <rPr>
        <sz val="12"/>
        <color theme="1"/>
        <rFont val="宋体"/>
        <charset val="134"/>
        <scheme val="minor"/>
      </rPr>
      <t>LOOKUP版）</t>
    </r>
  </si>
  <si>
    <t>课程/任课教师对应表</t>
  </si>
  <si>
    <t xml:space="preserve">             星期
时间</t>
  </si>
  <si>
    <t>周一</t>
  </si>
  <si>
    <t>周二</t>
  </si>
  <si>
    <t>周三</t>
  </si>
  <si>
    <t>周四</t>
  </si>
  <si>
    <t>周五</t>
  </si>
  <si>
    <t>科目</t>
  </si>
  <si>
    <t>任课老师</t>
  </si>
  <si>
    <t>课时</t>
  </si>
  <si>
    <t>7:35--7:55 到校、早餐</t>
  </si>
  <si>
    <t>第1节课</t>
  </si>
  <si>
    <t>化学</t>
  </si>
  <si>
    <t>信息</t>
  </si>
  <si>
    <t>地理</t>
  </si>
  <si>
    <r>
      <rPr>
        <b/>
        <sz val="12"/>
        <color theme="1"/>
        <rFont val="宋体"/>
        <charset val="134"/>
        <scheme val="minor"/>
      </rPr>
      <t>（0</t>
    </r>
    <r>
      <rPr>
        <b/>
        <sz val="12"/>
        <color theme="1"/>
        <rFont val="Times New Roman"/>
        <charset val="134"/>
      </rPr>
      <t>8:30-09:10</t>
    </r>
    <r>
      <rPr>
        <b/>
        <sz val="12"/>
        <color theme="1"/>
        <rFont val="宋体"/>
        <charset val="134"/>
      </rPr>
      <t>）</t>
    </r>
  </si>
  <si>
    <t>课间操8:55-9:15</t>
  </si>
  <si>
    <t>无</t>
  </si>
  <si>
    <t>课  间  操</t>
  </si>
  <si>
    <t>第2节课</t>
  </si>
  <si>
    <t>美术</t>
  </si>
  <si>
    <t>体育</t>
  </si>
  <si>
    <r>
      <rPr>
        <b/>
        <sz val="12"/>
        <color theme="1"/>
        <rFont val="宋体"/>
        <charset val="134"/>
        <scheme val="minor"/>
      </rPr>
      <t>（0</t>
    </r>
    <r>
      <rPr>
        <b/>
        <sz val="12"/>
        <color theme="1"/>
        <rFont val="Times New Roman"/>
        <charset val="134"/>
      </rPr>
      <t>9</t>
    </r>
    <r>
      <rPr>
        <b/>
        <sz val="12"/>
        <color theme="1"/>
        <rFont val="宋体"/>
        <charset val="134"/>
      </rPr>
      <t>:20-</t>
    </r>
    <r>
      <rPr>
        <b/>
        <sz val="12"/>
        <color theme="1"/>
        <rFont val="Times New Roman"/>
        <charset val="134"/>
      </rPr>
      <t>10</t>
    </r>
    <r>
      <rPr>
        <b/>
        <sz val="12"/>
        <color theme="1"/>
        <rFont val="宋体"/>
        <charset val="134"/>
      </rPr>
      <t>:00）</t>
    </r>
  </si>
  <si>
    <t>道法</t>
  </si>
  <si>
    <t>第3节课</t>
  </si>
  <si>
    <t>历史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</si>
  <si>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10</t>
    </r>
    <r>
      <rPr>
        <b/>
        <sz val="12"/>
        <color theme="1"/>
        <rFont val="宋体"/>
        <charset val="134"/>
      </rPr>
      <t>:</t>
    </r>
    <r>
      <rPr>
        <b/>
        <sz val="12"/>
        <color theme="1"/>
        <rFont val="Times New Roman"/>
        <charset val="134"/>
      </rPr>
      <t>10</t>
    </r>
    <r>
      <rPr>
        <b/>
        <sz val="12"/>
        <color theme="1"/>
        <rFont val="宋体"/>
        <charset val="134"/>
      </rPr>
      <t>-</t>
    </r>
    <r>
      <rPr>
        <b/>
        <sz val="12"/>
        <rFont val="Times New Roman"/>
        <charset val="134"/>
      </rPr>
      <t>10</t>
    </r>
    <r>
      <rPr>
        <b/>
        <sz val="12"/>
        <rFont val="宋体"/>
        <charset val="134"/>
      </rPr>
      <t>:50</t>
    </r>
    <r>
      <rPr>
        <b/>
        <sz val="12"/>
        <color theme="1"/>
        <rFont val="宋体"/>
        <charset val="134"/>
      </rPr>
      <t>）</t>
    </r>
  </si>
  <si>
    <t>心理/劳动</t>
  </si>
  <si>
    <t>呼延灼/孙立</t>
  </si>
  <si>
    <t>第4节课</t>
  </si>
  <si>
    <t>生物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</si>
  <si>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11</t>
    </r>
    <r>
      <rPr>
        <b/>
        <sz val="12"/>
        <color theme="1"/>
        <rFont val="宋体"/>
        <charset val="134"/>
      </rPr>
      <t>:00-</t>
    </r>
    <r>
      <rPr>
        <b/>
        <sz val="12"/>
        <color rgb="FFFF0000"/>
        <rFont val="Times New Roman"/>
        <charset val="134"/>
      </rPr>
      <t>11</t>
    </r>
    <r>
      <rPr>
        <b/>
        <sz val="12"/>
        <color rgb="FFFF0000"/>
        <rFont val="宋体"/>
        <charset val="134"/>
      </rPr>
      <t>:40</t>
    </r>
    <r>
      <rPr>
        <b/>
        <sz val="12"/>
        <color theme="1"/>
        <rFont val="宋体"/>
        <charset val="134"/>
      </rPr>
      <t>）</t>
    </r>
  </si>
  <si>
    <t>13:45-13:55 外苑之声广播</t>
  </si>
  <si>
    <t>音乐</t>
  </si>
  <si>
    <t>第6节课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</si>
  <si>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14</t>
    </r>
    <r>
      <rPr>
        <b/>
        <sz val="12"/>
        <color theme="1"/>
        <rFont val="宋体"/>
        <charset val="134"/>
      </rPr>
      <t>:00-</t>
    </r>
    <r>
      <rPr>
        <b/>
        <sz val="12"/>
        <rFont val="Times New Roman"/>
        <charset val="134"/>
      </rPr>
      <t>14</t>
    </r>
    <r>
      <rPr>
        <b/>
        <sz val="12"/>
        <rFont val="宋体"/>
        <charset val="134"/>
      </rPr>
      <t>:40</t>
    </r>
    <r>
      <rPr>
        <b/>
        <sz val="12"/>
        <color theme="1"/>
        <rFont val="宋体"/>
        <charset val="134"/>
      </rPr>
      <t>）</t>
    </r>
  </si>
  <si>
    <t>第7节课</t>
  </si>
  <si>
    <t>形体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</si>
  <si>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14</t>
    </r>
    <r>
      <rPr>
        <b/>
        <sz val="12"/>
        <color theme="1"/>
        <rFont val="宋体"/>
        <charset val="134"/>
      </rPr>
      <t>:50-</t>
    </r>
    <r>
      <rPr>
        <b/>
        <sz val="12"/>
        <rFont val="Times New Roman"/>
        <charset val="134"/>
      </rPr>
      <t>15</t>
    </r>
    <r>
      <rPr>
        <b/>
        <sz val="12"/>
        <rFont val="宋体"/>
        <charset val="134"/>
      </rPr>
      <t>:30</t>
    </r>
    <r>
      <rPr>
        <b/>
        <sz val="12"/>
        <color theme="1"/>
        <rFont val="宋体"/>
        <charset val="134"/>
      </rPr>
      <t>）</t>
    </r>
  </si>
  <si>
    <t>第8节课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</si>
  <si>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15</t>
    </r>
    <r>
      <rPr>
        <b/>
        <sz val="12"/>
        <color theme="1"/>
        <rFont val="宋体"/>
        <charset val="134"/>
      </rPr>
      <t>:40-</t>
    </r>
    <r>
      <rPr>
        <b/>
        <sz val="12"/>
        <rFont val="Times New Roman"/>
        <charset val="134"/>
      </rPr>
      <t>16</t>
    </r>
    <r>
      <rPr>
        <b/>
        <sz val="12"/>
        <rFont val="宋体"/>
        <charset val="134"/>
      </rPr>
      <t>:20</t>
    </r>
    <r>
      <rPr>
        <b/>
        <sz val="12"/>
        <color theme="1"/>
        <rFont val="宋体"/>
        <charset val="134"/>
      </rPr>
      <t>）</t>
    </r>
  </si>
  <si>
    <r>
      <rPr>
        <b/>
        <sz val="14"/>
        <color rgb="FFFF0000"/>
        <rFont val="宋体"/>
        <charset val="134"/>
        <scheme val="minor"/>
      </rPr>
      <t xml:space="preserve">18:30 </t>
    </r>
    <r>
      <rPr>
        <b/>
        <sz val="14"/>
        <rFont val="宋体"/>
        <charset val="134"/>
        <scheme val="minor"/>
      </rPr>
      <t>清</t>
    </r>
    <r>
      <rPr>
        <b/>
        <sz val="14"/>
        <color theme="1"/>
        <rFont val="宋体"/>
        <charset val="134"/>
        <scheme val="minor"/>
      </rPr>
      <t xml:space="preserve"> 校</t>
    </r>
  </si>
  <si>
    <r>
      <rPr>
        <b/>
        <sz val="12"/>
        <color theme="1"/>
        <rFont val="宋体"/>
        <charset val="134"/>
        <scheme val="minor"/>
      </rPr>
      <t>知识点：</t>
    </r>
    <r>
      <rPr>
        <sz val="12"/>
        <color theme="1"/>
        <rFont val="宋体"/>
        <charset val="134"/>
        <scheme val="minor"/>
      </rPr>
      <t xml:space="preserve">
1、VLOOKUP函数：在表格或数值数组的首列查找指定的数值，并由此返回表格或数组当前</t>
    </r>
    <r>
      <rPr>
        <b/>
        <sz val="12"/>
        <color theme="1"/>
        <rFont val="宋体"/>
        <charset val="134"/>
        <scheme val="minor"/>
      </rPr>
      <t>行</t>
    </r>
    <r>
      <rPr>
        <sz val="12"/>
        <color theme="1"/>
        <rFont val="宋体"/>
        <charset val="134"/>
        <scheme val="minor"/>
      </rPr>
      <t>中指定列处的数值。
2、HLOOKUP函数：从表格或数值数组的首行查找指定的数值，并由此返回表格或数组当前</t>
    </r>
    <r>
      <rPr>
        <b/>
        <sz val="12"/>
        <color theme="1"/>
        <rFont val="宋体"/>
        <charset val="134"/>
        <scheme val="minor"/>
      </rPr>
      <t>列</t>
    </r>
    <r>
      <rPr>
        <sz val="12"/>
        <color theme="1"/>
        <rFont val="宋体"/>
        <charset val="134"/>
        <scheme val="minor"/>
      </rPr>
      <t xml:space="preserve">中指定行处的数值。
3、MATCH函数：返回指定数值在指定数组区域中的位置。
</t>
    </r>
    <r>
      <rPr>
        <b/>
        <sz val="12"/>
        <color theme="1"/>
        <rFont val="宋体"/>
        <charset val="134"/>
        <scheme val="minor"/>
      </rPr>
      <t>练习要求：</t>
    </r>
    <r>
      <rPr>
        <sz val="12"/>
        <color theme="1"/>
        <rFont val="宋体"/>
        <charset val="134"/>
        <scheme val="minor"/>
      </rPr>
      <t xml:space="preserve">
在单元格A6设定姓名栏内容，C6设定基本工资--总工资等内容，E6根据A6和C6的不同选项显示对应的信息。
</t>
    </r>
  </si>
  <si>
    <t>类别</t>
  </si>
  <si>
    <t>工资</t>
  </si>
  <si>
    <t>陆军</t>
  </si>
  <si>
    <t>总工资</t>
  </si>
  <si>
    <t>加班费</t>
  </si>
  <si>
    <t>补贴</t>
  </si>
  <si>
    <t>小蒙</t>
  </si>
  <si>
    <t>张健</t>
  </si>
  <si>
    <t>杨莉</t>
  </si>
  <si>
    <t>冯计书</t>
  </si>
  <si>
    <t>王丽丽</t>
  </si>
  <si>
    <t>李青</t>
  </si>
  <si>
    <t>王璐</t>
  </si>
  <si>
    <t>熊慧芳</t>
  </si>
  <si>
    <t>袁蔚</t>
  </si>
  <si>
    <t>雷波东</t>
  </si>
  <si>
    <t>郎文</t>
  </si>
  <si>
    <t>倪儿若</t>
  </si>
  <si>
    <t>员工基本信息表</t>
  </si>
  <si>
    <t>填表日期</t>
  </si>
  <si>
    <t>销售月</t>
  </si>
  <si>
    <t>城市</t>
  </si>
  <si>
    <t>销售员</t>
  </si>
  <si>
    <t>品牌</t>
  </si>
  <si>
    <t>深圳</t>
  </si>
  <si>
    <t>魏慧吉</t>
  </si>
  <si>
    <t>上海</t>
  </si>
  <si>
    <t>凤丹</t>
  </si>
  <si>
    <t>秦芳轩</t>
  </si>
  <si>
    <t>武汉</t>
  </si>
  <si>
    <t>VIVO</t>
  </si>
  <si>
    <t>天津</t>
  </si>
  <si>
    <t>广州</t>
  </si>
  <si>
    <t>李二牛</t>
  </si>
  <si>
    <t>IPHONE</t>
  </si>
  <si>
    <t>殷鹤</t>
  </si>
  <si>
    <t>三星</t>
  </si>
  <si>
    <t>北京</t>
  </si>
  <si>
    <t>卫权庆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</si>
  <si>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1、创建数字透视表；
2、掌握透视表的各项参数设置；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1、依据下面的数据，分别依据“销售员”和“销量”字段和“品牌”和“销量”字段创建新的数据透视表；
2、生成“城市”字段的切片器，并将两个表关联；
3、依据上面两个表创建数据透视图。</t>
    </r>
  </si>
  <si>
    <t>查看各城市手机销量业绩</t>
  </si>
  <si>
    <t>批量填充公式练习</t>
  </si>
  <si>
    <r>
      <rPr>
        <b/>
        <sz val="12"/>
        <color theme="1"/>
        <rFont val="宋体"/>
        <charset val="134"/>
        <scheme val="minor"/>
      </rPr>
      <t>知识点：</t>
    </r>
    <r>
      <rPr>
        <sz val="12"/>
        <color theme="1"/>
        <rFont val="宋体"/>
        <charset val="134"/>
        <scheme val="minor"/>
      </rPr>
      <t xml:space="preserve">
快速高效地将规律、规则相同的公式快速填充到指定单元格
</t>
    </r>
    <r>
      <rPr>
        <b/>
        <sz val="12"/>
        <color theme="1"/>
        <rFont val="宋体"/>
        <charset val="134"/>
        <scheme val="minor"/>
      </rPr>
      <t>练习要求：</t>
    </r>
    <r>
      <rPr>
        <sz val="12"/>
        <color theme="1"/>
        <rFont val="宋体"/>
        <charset val="134"/>
        <scheme val="minor"/>
      </rPr>
      <t xml:space="preserve">
1、快速将数字下面空白的单元格按规则填满：C列：C8=B7+C7，往下以此类推；
2、D8开始的单元格，分别等于左边单元格+上面单元格：D8=C8+D7，后面以此类推。</t>
    </r>
  </si>
  <si>
    <t>Description</t>
  </si>
  <si>
    <t xml:space="preserve">Stock  Update  (Store) </t>
  </si>
  <si>
    <t>Forecast Part Import  GMI700 , 31UX</t>
  </si>
  <si>
    <t>A</t>
  </si>
  <si>
    <t>Balance</t>
  </si>
  <si>
    <t>B</t>
  </si>
  <si>
    <t>C</t>
  </si>
  <si>
    <t>D</t>
  </si>
  <si>
    <t>E</t>
  </si>
  <si>
    <t>F</t>
  </si>
  <si>
    <t>G</t>
  </si>
  <si>
    <t>H</t>
  </si>
  <si>
    <t>分列练习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</si>
  <si>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分列选项功能的应用，将特定符号分割的内容分开并独立一列进行显示；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1、将A列的长、宽、高分别分开成为单独一列；
2、将身份证号中的年份单独一列显示。</t>
    </r>
  </si>
  <si>
    <t>长*宽*高(cm)</t>
  </si>
  <si>
    <t>身份证号</t>
  </si>
  <si>
    <t>89.9*146.4*131.3</t>
  </si>
  <si>
    <t>431222199403270635</t>
  </si>
  <si>
    <t>87.4*97.3*84.9</t>
  </si>
  <si>
    <t>431123198809120345</t>
  </si>
  <si>
    <t>98.2*85.2*41.5</t>
  </si>
  <si>
    <t>431222197903054706</t>
  </si>
  <si>
    <t>56.4*95.4*55.7</t>
  </si>
  <si>
    <t>431222193402270545</t>
  </si>
  <si>
    <t>122.4*51.6*92.7</t>
  </si>
  <si>
    <t>431222195405230345</t>
  </si>
  <si>
    <t>33.3*74.9*53.4</t>
  </si>
  <si>
    <t>431223198705230327</t>
  </si>
  <si>
    <t>91*121.6*80.7</t>
  </si>
  <si>
    <t>430223198904050675</t>
  </si>
  <si>
    <t>71.5*87.4*48.7</t>
  </si>
  <si>
    <t>430122195705230345</t>
  </si>
  <si>
    <t>56.2*128.8*73.6</t>
  </si>
  <si>
    <t>98.3*119.8*78.6</t>
  </si>
  <si>
    <t>45.4*97.6*113.4</t>
  </si>
  <si>
    <t>27.8*103.8*119.1</t>
  </si>
  <si>
    <t>53.7*82.9*60.6</t>
  </si>
  <si>
    <t>135.1*96.1*93.2</t>
  </si>
  <si>
    <t>宋江、卢俊义、吴用、公孙胜、关胜、林冲、秦明、呼延灼、花荣、李应、柴进、朱仝、鲁智深、武松、董平、张清、徐宁、戴宗、刘唐、史进、穆弘、雷横、李俊、张横、阮小二、阮小五、张顺、阮小七、杨雄、石秀、解珍、解宝、燕青、朱武、黄信、孙立、宣赞、郝思文、韩滔、彭圯、单廷、萧让、裴宣、欧鹏、邓飞、燕顺</t>
  </si>
  <si>
    <t>Ctrl+E、Alt+=、Alt+F1、CTRL+T等快捷键练习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</si>
  <si>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部分常用快捷键的应用；
普通表转换为超级表CTRL+T：让表格自动添加边框；实现隔行填充颜色；让下拉菜单与公式自动填充；……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1、快速提取出生年份；
2、快速求和1-4月份数据；
3、快速插入图表。</t>
    </r>
  </si>
  <si>
    <t>员工姓名</t>
  </si>
  <si>
    <t>详细信息</t>
  </si>
  <si>
    <t>出生年份</t>
  </si>
  <si>
    <t>1月</t>
  </si>
  <si>
    <t>2月</t>
  </si>
  <si>
    <t>3月</t>
  </si>
  <si>
    <t>4月</t>
  </si>
  <si>
    <t>合计</t>
  </si>
  <si>
    <t>薛臣帆</t>
  </si>
  <si>
    <t>140500199708238***</t>
  </si>
  <si>
    <t>柏娟</t>
  </si>
  <si>
    <t>469033200401252***</t>
  </si>
  <si>
    <t>柏学跃</t>
  </si>
  <si>
    <t>530100198511157***</t>
  </si>
  <si>
    <t>何倩军</t>
  </si>
  <si>
    <t>469033198706124***</t>
  </si>
  <si>
    <t>袁城</t>
  </si>
  <si>
    <t>440200199704225***</t>
  </si>
  <si>
    <t>苗鸣强</t>
  </si>
  <si>
    <t>440900199612024***</t>
  </si>
  <si>
    <t>滕冠</t>
  </si>
  <si>
    <t>642226200211011***</t>
  </si>
  <si>
    <t>喻进奕</t>
  </si>
  <si>
    <t>610300199011054***</t>
  </si>
  <si>
    <t>奚朝</t>
  </si>
  <si>
    <t>441400198302157***</t>
  </si>
  <si>
    <t>沈水鸣</t>
  </si>
  <si>
    <t>642226198310237***</t>
  </si>
  <si>
    <t>史奇</t>
  </si>
  <si>
    <t>341881199306249***</t>
  </si>
  <si>
    <t>袁芝</t>
  </si>
  <si>
    <t>440900199503128***</t>
  </si>
  <si>
    <r>
      <rPr>
        <b/>
        <sz val="28"/>
        <color rgb="FF04B56B"/>
        <rFont val="微软雅黑"/>
        <charset val="134"/>
      </rPr>
      <t xml:space="preserve">   快  捷  键  大  全</t>
    </r>
    <r>
      <rPr>
        <b/>
        <sz val="24"/>
        <color rgb="FF04B56B"/>
        <rFont val="微软雅黑"/>
        <charset val="134"/>
      </rPr>
      <t xml:space="preserve">
</t>
    </r>
    <r>
      <rPr>
        <b/>
        <sz val="20"/>
        <color rgb="FF04B56B"/>
        <rFont val="微软雅黑"/>
        <charset val="134"/>
      </rPr>
      <t>——5大系列 122个高频快捷键</t>
    </r>
  </si>
  <si>
    <t xml:space="preserve">    Ctrl键系列</t>
  </si>
  <si>
    <t>Ctrl+-(减号)</t>
  </si>
  <si>
    <t>删除行或列</t>
  </si>
  <si>
    <t>Ctrl+；</t>
  </si>
  <si>
    <t>输入日期</t>
  </si>
  <si>
    <t>Ctrl+[</t>
  </si>
  <si>
    <t>选定当前单元格公式引用的单元格</t>
  </si>
  <si>
    <t>Ctrl+\</t>
  </si>
  <si>
    <t>在选定的行中，选取与活动单元格中的值不匹配的单元格</t>
  </si>
  <si>
    <t>Ctrl+]</t>
  </si>
  <si>
    <t>选定当前单元格公式从属的单元格</t>
  </si>
  <si>
    <t>Ctrl+~</t>
  </si>
  <si>
    <t>启用或关闭“显示公式”状态</t>
  </si>
  <si>
    <t>Ctrl+0</t>
  </si>
  <si>
    <t>隐藏选定列</t>
  </si>
  <si>
    <t>Ctrl+1</t>
  </si>
  <si>
    <t>弹出“单元格格式”对话框</t>
  </si>
  <si>
    <t>Ctrl+2</t>
  </si>
  <si>
    <t>应用或取消加粗格式</t>
  </si>
  <si>
    <t>Ctrl+3</t>
  </si>
  <si>
    <t>应用或取消字体倾斜格式</t>
  </si>
  <si>
    <t>Ctrl+4</t>
  </si>
  <si>
    <t>应用或取消下划线</t>
  </si>
  <si>
    <t>Ctrl+5</t>
  </si>
  <si>
    <t>应用或取消删除线</t>
  </si>
  <si>
    <t>Ctrl+9</t>
  </si>
  <si>
    <t>隐藏选定的行</t>
  </si>
  <si>
    <t>Ctrl+A</t>
  </si>
  <si>
    <t>全选连续数据区域</t>
  </si>
  <si>
    <t>Ctrl+B</t>
  </si>
  <si>
    <t>Ctrl+C</t>
  </si>
  <si>
    <t>复制选定单元格</t>
  </si>
  <si>
    <t>Ctrl+D</t>
  </si>
  <si>
    <t>向下填充</t>
  </si>
  <si>
    <t>Ctrl+Del</t>
  </si>
  <si>
    <t>删除光标选择位置到结尾的所有录入</t>
  </si>
  <si>
    <t>Ctrl+End</t>
  </si>
  <si>
    <t>移动到工作表的最后一个单元格，位于数据中的最右列的最下方</t>
  </si>
  <si>
    <t>Ctrl+Enter</t>
  </si>
  <si>
    <t>用当前输入项批量填充选定单元格区域</t>
  </si>
  <si>
    <t>Ctrl+F</t>
  </si>
  <si>
    <t>弹出“查找”对话框</t>
  </si>
  <si>
    <t>Ctrl+F1</t>
  </si>
  <si>
    <t>一键切换功能区是否显示</t>
  </si>
  <si>
    <t>Ctrl+F2</t>
  </si>
  <si>
    <t>快速进入批注</t>
  </si>
  <si>
    <t>Ctrl+F6</t>
  </si>
  <si>
    <t>切换到被拆分的工作表中的上一个窗格</t>
  </si>
  <si>
    <t>Ctrl+F9</t>
  </si>
  <si>
    <t>可将工作簿窗口最小化为图标</t>
  </si>
  <si>
    <t>Ctrl+F10</t>
  </si>
  <si>
    <t>可最大化或还原选定的工作薄窗口</t>
  </si>
  <si>
    <t>Ctrl+G</t>
  </si>
  <si>
    <t>快速定位</t>
  </si>
  <si>
    <t>Ctrl+H</t>
  </si>
  <si>
    <t>弹出“替换”对话框</t>
  </si>
  <si>
    <t>Ctrl+Home</t>
  </si>
  <si>
    <t>快速移到工作表的开始单元格</t>
  </si>
  <si>
    <t>Ctrl+I</t>
  </si>
  <si>
    <t>Ctrl+K</t>
  </si>
  <si>
    <t>插入超链接</t>
  </si>
  <si>
    <t>Ctrl+N</t>
  </si>
  <si>
    <t>快速新建Excel文档</t>
  </si>
  <si>
    <t>Ctrl+O</t>
  </si>
  <si>
    <t>打开工作簿</t>
  </si>
  <si>
    <t>Ctrl+P</t>
  </si>
  <si>
    <t>打印</t>
  </si>
  <si>
    <t>Ctrl+PageDown</t>
  </si>
  <si>
    <t>移动到工作薄中的下一张工作表</t>
  </si>
  <si>
    <t>Ctrl+PageUp</t>
  </si>
  <si>
    <t>移动到工作薄中的上一张工作表</t>
  </si>
  <si>
    <t>Ctrl+Q</t>
  </si>
  <si>
    <t>显示用于包含数据的选定单元格的“快速分析”选项。</t>
  </si>
  <si>
    <t>Ctrl+R</t>
  </si>
  <si>
    <t>向右填充</t>
  </si>
  <si>
    <t>Ctrl+S</t>
  </si>
  <si>
    <t>保存</t>
  </si>
  <si>
    <t>Ctrl+TAB</t>
  </si>
  <si>
    <t>在对话框中，可切换到下一个选项卡</t>
  </si>
  <si>
    <t>Ctrl+U</t>
  </si>
  <si>
    <t>Ctrl+V</t>
  </si>
  <si>
    <t>粘贴复制的单元格</t>
  </si>
  <si>
    <t>Ctrl+W</t>
  </si>
  <si>
    <t>关闭工作簿</t>
  </si>
  <si>
    <t>Ctrl+X</t>
  </si>
  <si>
    <t>剪切选定的单元格</t>
  </si>
  <si>
    <t>Ctrl+Y</t>
  </si>
  <si>
    <t>重复上一步操作，等同于F4</t>
  </si>
  <si>
    <t>Ctrl+Z</t>
  </si>
  <si>
    <t>撤销上一步操作</t>
  </si>
  <si>
    <t xml:space="preserve">    Ctrl+Shift系列</t>
  </si>
  <si>
    <t>Ctrl+Shift+</t>
  </si>
  <si>
    <t>插入当前时间</t>
  </si>
  <si>
    <t>Ctrl+Shift+-</t>
  </si>
  <si>
    <t>取消边框</t>
  </si>
  <si>
    <t>Ctrl+Shift+！</t>
  </si>
  <si>
    <t>应用带两位小数位、使用千分位分隔符且负数用负号（-）表示的“数字“格式</t>
  </si>
  <si>
    <t>Ctrl+Shift+#</t>
  </si>
  <si>
    <t>应用含年、月、日的“日期”格式</t>
  </si>
  <si>
    <t>Ctrl+Shift+$</t>
  </si>
  <si>
    <t>应用带两位小数的“货币”格式</t>
  </si>
  <si>
    <t>Ctrl+Shift+%</t>
  </si>
  <si>
    <t>应用不带小数位的“百分比”格式</t>
  </si>
  <si>
    <t>Ctrl+Shift+&amp;</t>
  </si>
  <si>
    <t>应用边框</t>
  </si>
  <si>
    <t>Ctrl+Shift+(</t>
  </si>
  <si>
    <t>取消选定区域内所有的隐藏行的隐藏状态</t>
  </si>
  <si>
    <t>Ctrl+Shift+)</t>
  </si>
  <si>
    <t>取消选定区域内所有的隐藏列的隐藏状态</t>
  </si>
  <si>
    <t>Ctrl+Shift+：</t>
  </si>
  <si>
    <t>插入时间</t>
  </si>
  <si>
    <t>Ctrl+Shift+@</t>
  </si>
  <si>
    <t>应用含小时、分钟并标明上午或下午的“时间”格式</t>
  </si>
  <si>
    <t>Ctrl+Shift+~</t>
  </si>
  <si>
    <t>应用“常规”数字格式</t>
  </si>
  <si>
    <t>Ctrl+Shift+’</t>
  </si>
  <si>
    <t>复制上面单元格的值到本单元格中</t>
  </si>
  <si>
    <t>Ctrl+Shift+→</t>
  </si>
  <si>
    <t>选定整行</t>
  </si>
  <si>
    <t>Ctrl+Shift+↓</t>
  </si>
  <si>
    <t>选定整列</t>
  </si>
  <si>
    <t>Ctrl+Shift+1(!)</t>
  </si>
  <si>
    <t>设置为数值格式</t>
  </si>
  <si>
    <t>Ctrl+Shift+4($)</t>
  </si>
  <si>
    <t>设置为货币格式</t>
  </si>
  <si>
    <t>Ctrl+Shift+5(%)</t>
  </si>
  <si>
    <t>设置为百分数格式</t>
  </si>
  <si>
    <t>Ctrl+Shift+End</t>
  </si>
  <si>
    <t>选中到表格最尾位置</t>
  </si>
  <si>
    <t>Ctrl+Shift+Home</t>
  </si>
  <si>
    <t>选中到表格起始位置</t>
  </si>
  <si>
    <t>Ctrl+Shift+L</t>
  </si>
  <si>
    <t>快速筛选</t>
  </si>
  <si>
    <t>Ctrl+Shift+O</t>
  </si>
  <si>
    <t>选定含有批注的所有单元格</t>
  </si>
  <si>
    <t>Ctrl+Shift+PageDown</t>
  </si>
  <si>
    <t>选定当前工作表和下一张工作表</t>
  </si>
  <si>
    <t>Ctrl+Shift+PageUp</t>
  </si>
  <si>
    <t>选定当前工作表和上一张工作表</t>
  </si>
  <si>
    <t>Ctrl+Shift+空格</t>
  </si>
  <si>
    <t>全选单元格区域</t>
  </si>
  <si>
    <t>Ctrl+Shift+TAB</t>
  </si>
  <si>
    <t>在对话框中，可切换到前一个选项卡</t>
  </si>
  <si>
    <t xml:space="preserve">    ALT键系列</t>
  </si>
  <si>
    <t>出现空格需要进行下一步操作</t>
  </si>
  <si>
    <t>ALT+=</t>
  </si>
  <si>
    <t>自动求和</t>
  </si>
  <si>
    <t>ALT+↓</t>
  </si>
  <si>
    <t>打开输入列表</t>
  </si>
  <si>
    <t>ALT+A</t>
  </si>
  <si>
    <t>转至“数据”选项卡</t>
  </si>
  <si>
    <t>ALT+D</t>
  </si>
  <si>
    <t>激活“数据”菜单</t>
  </si>
  <si>
    <t>ALT+E</t>
  </si>
  <si>
    <t>激活“编辑”菜单</t>
  </si>
  <si>
    <t>ALT+E  L</t>
  </si>
  <si>
    <t>删除当前工作表</t>
  </si>
  <si>
    <t>ALT+E  M</t>
  </si>
  <si>
    <t>移动或复制当前工作表</t>
  </si>
  <si>
    <t>ALT+Enter</t>
  </si>
  <si>
    <t>在单元格内强制换行</t>
  </si>
  <si>
    <t>ALT+F</t>
  </si>
  <si>
    <t>激活“文件”菜单</t>
  </si>
  <si>
    <t>ALT+F8</t>
  </si>
  <si>
    <t>打开宏命令对话框</t>
  </si>
  <si>
    <t>ALT+F11</t>
  </si>
  <si>
    <t>打开VBA编辑窗口</t>
  </si>
  <si>
    <t>ALT+O H R</t>
  </si>
  <si>
    <t>对当前工作表重命名</t>
  </si>
  <si>
    <t>ALT+PageDown</t>
  </si>
  <si>
    <t>向右移动一屏</t>
  </si>
  <si>
    <t>ALT+PageUP</t>
  </si>
  <si>
    <t>向左移动一屏</t>
  </si>
  <si>
    <t>ALT+TAB</t>
  </si>
  <si>
    <t>能够实现各个程序之间的切换，按住ailt键不放，点击需要切换到的页面</t>
  </si>
  <si>
    <t>ALT+V</t>
  </si>
  <si>
    <t>激活“视图”菜单</t>
  </si>
  <si>
    <t>ALT+空格</t>
  </si>
  <si>
    <t>可现实EXCEL窗户口的控制菜单</t>
  </si>
  <si>
    <t>ALT+鼠标拖拽</t>
  </si>
  <si>
    <t>让图案、图片元素自动对齐到单元格边界处</t>
  </si>
  <si>
    <t>可打开选定的下拉列表</t>
  </si>
  <si>
    <t xml:space="preserve">    Shift系列</t>
  </si>
  <si>
    <t>Shift+B</t>
  </si>
  <si>
    <t>加粗字体</t>
  </si>
  <si>
    <t>Shift+Enter</t>
  </si>
  <si>
    <t>完成单元格输入并向上选取上一个单元格</t>
  </si>
  <si>
    <t>Shift+F2</t>
  </si>
  <si>
    <t>批注编辑</t>
  </si>
  <si>
    <t>Shift+F3</t>
  </si>
  <si>
    <t>将显示插入函数对话框</t>
  </si>
  <si>
    <t>Shift+F4</t>
  </si>
  <si>
    <t>查找下一个</t>
  </si>
  <si>
    <t>Shift+F5</t>
  </si>
  <si>
    <t>Shift+F6</t>
  </si>
  <si>
    <t>切换到被拆分的工作表中的上一个窗格。</t>
  </si>
  <si>
    <t>Shift+F9</t>
  </si>
  <si>
    <t>可计算活动工作表</t>
  </si>
  <si>
    <t>Shift+F11</t>
  </si>
  <si>
    <t>插入新工作表</t>
  </si>
  <si>
    <t>Shift+Tab</t>
  </si>
  <si>
    <t>完成单元格输入并向左选取下一个单元格</t>
  </si>
  <si>
    <t xml:space="preserve">    其他快捷键</t>
  </si>
  <si>
    <t>$</t>
  </si>
  <si>
    <t>单元格引用方式，锁定行或列</t>
  </si>
  <si>
    <t>&amp;</t>
  </si>
  <si>
    <t>单元格内拼接内容</t>
  </si>
  <si>
    <t>=</t>
  </si>
  <si>
    <t>键入公式</t>
  </si>
  <si>
    <t>BackSpace</t>
  </si>
  <si>
    <t>删除录入</t>
  </si>
  <si>
    <t>Del</t>
  </si>
  <si>
    <t>清空单元格内容</t>
  </si>
  <si>
    <t>Enter</t>
  </si>
  <si>
    <t>完成单元格输入并选取下一个单元格</t>
  </si>
  <si>
    <t>Esc</t>
  </si>
  <si>
    <t>取消单元格输入</t>
  </si>
  <si>
    <t>F2</t>
  </si>
  <si>
    <t>启用单元格编辑状态</t>
  </si>
  <si>
    <t>F4</t>
  </si>
  <si>
    <t>（日常操作中）重复上一步操作</t>
  </si>
  <si>
    <t>（公式中）快速切换单元格引用方式</t>
  </si>
  <si>
    <t>F5</t>
  </si>
  <si>
    <t>弹出“定位”对话框</t>
  </si>
  <si>
    <t>F7</t>
  </si>
  <si>
    <t>弹出“拼写检查”对话框</t>
  </si>
  <si>
    <t>F8</t>
  </si>
  <si>
    <t>VBA窗口中，代码逐句调试</t>
  </si>
  <si>
    <t>F9</t>
  </si>
  <si>
    <t>更新计算结果</t>
  </si>
  <si>
    <t>F12</t>
  </si>
  <si>
    <t>把当前Excel工作簿快速另存为</t>
  </si>
  <si>
    <t>Home</t>
  </si>
  <si>
    <t>移动到行首</t>
  </si>
  <si>
    <t>PageDown</t>
  </si>
  <si>
    <t>向下移动一屏</t>
  </si>
  <si>
    <t>PageUP</t>
  </si>
  <si>
    <t>向上移动一屏</t>
  </si>
  <si>
    <t>Tab</t>
  </si>
  <si>
    <t>在选定区域中从左向右移动。如果选定单列中的单元格，则向下移动。</t>
  </si>
  <si>
    <t>win+D</t>
  </si>
  <si>
    <t>在编辑excel表格时，可以一键切换到桌面</t>
  </si>
  <si>
    <t>箭头键↑↓←→</t>
  </si>
  <si>
    <t>箭头，向上下左右移动一个单元格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</si>
</sst>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7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"/>
    <numFmt numFmtId="177" formatCode="_-* #,##0_-;\-* #,##0_-;_-* &quot;-&quot;??_-;_-@_-"/>
    <numFmt numFmtId="178" formatCode="yyyy/m/d;@"/>
    <numFmt numFmtId="179" formatCode="[DBNum1][$-804]yyyy&quot;年&quot;m&quot;月&quot;d&quot;日&quot;;@"/>
    <numFmt numFmtId="180" formatCode="yyyy&quot;年&quot;m&quot;月&quot;d&quot;日&quot;;@"/>
    <numFmt numFmtId="181" formatCode="[$-409]yyyy/m/d\ h:mm\ AM/PM;@"/>
    <numFmt numFmtId="182" formatCode="0.0000_ "/>
    <numFmt numFmtId="183" formatCode="0.00_ "/>
    <numFmt numFmtId="184" formatCode="0.0&quot;元&quot;"/>
    <numFmt numFmtId="185" formatCode="0&quot;份&quot;"/>
    <numFmt numFmtId="186" formatCode="#,##0_ "/>
    <numFmt numFmtId="187" formatCode="#,##0.00_ "/>
  </numFmts>
  <fonts count="115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b/>
      <sz val="28"/>
      <color rgb="FF04B56B"/>
      <name val="微软雅黑"/>
      <charset val="134"/>
    </font>
    <font>
      <b/>
      <sz val="24"/>
      <color rgb="FF04B56B"/>
      <name val="微软雅黑"/>
      <charset val="134"/>
    </font>
    <font>
      <b/>
      <sz val="16"/>
      <color theme="0"/>
      <name val="微软雅黑"/>
      <charset val="134"/>
    </font>
    <font>
      <sz val="12"/>
      <color rgb="FF04B56B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0"/>
      <name val="思源黑体 CN Bold"/>
      <charset val="128"/>
    </font>
    <font>
      <sz val="14"/>
      <color rgb="FF000000"/>
      <name val="思源黑体 CN Bold"/>
      <charset val="128"/>
    </font>
    <font>
      <sz val="14"/>
      <color rgb="FF000000"/>
      <name val="等线"/>
      <charset val="134"/>
    </font>
    <font>
      <b/>
      <sz val="18"/>
      <color indexed="8"/>
      <name val="等线"/>
      <charset val="134"/>
    </font>
    <font>
      <b/>
      <sz val="16"/>
      <color indexed="8"/>
      <name val="等线"/>
      <charset val="134"/>
    </font>
    <font>
      <b/>
      <sz val="16"/>
      <color indexed="8"/>
      <name val="Calibri"/>
      <charset val="134"/>
    </font>
    <font>
      <sz val="10"/>
      <name val="Arial"/>
      <charset val="134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0"/>
      <name val="Angsana New"/>
      <charset val="222"/>
    </font>
    <font>
      <b/>
      <sz val="14"/>
      <color theme="0"/>
      <name val="Angsana New"/>
      <charset val="222"/>
    </font>
    <font>
      <sz val="14"/>
      <color theme="1"/>
      <name val="Angsana New"/>
      <charset val="222"/>
    </font>
    <font>
      <b/>
      <sz val="16"/>
      <name val="Angsana New"/>
      <charset val="222"/>
    </font>
    <font>
      <sz val="10"/>
      <name val="Times New Roman"/>
      <charset val="134"/>
    </font>
    <font>
      <b/>
      <sz val="11"/>
      <name val="Angsana New"/>
      <charset val="222"/>
    </font>
    <font>
      <sz val="11"/>
      <name val="Times New Roman"/>
      <charset val="134"/>
    </font>
    <font>
      <b/>
      <sz val="10"/>
      <name val="Times New Roman"/>
      <charset val="134"/>
    </font>
    <font>
      <b/>
      <sz val="10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8"/>
      <color theme="0"/>
      <name val="思源黑体 CN Bold"/>
      <charset val="134"/>
    </font>
    <font>
      <b/>
      <sz val="16"/>
      <color theme="0"/>
      <name val="宋体"/>
      <charset val="134"/>
      <scheme val="minor"/>
    </font>
    <font>
      <b/>
      <sz val="18"/>
      <color theme="1"/>
      <name val="汉仪正圆-65W"/>
      <charset val="134"/>
    </font>
    <font>
      <b/>
      <sz val="16"/>
      <color theme="1"/>
      <name val="宋体"/>
      <charset val="134"/>
      <scheme val="minor"/>
    </font>
    <font>
      <sz val="12"/>
      <name val="宋体"/>
      <charset val="134"/>
      <scheme val="minor"/>
    </font>
    <font>
      <sz val="14"/>
      <name val="宋体"/>
      <charset val="134"/>
      <scheme val="minor"/>
    </font>
    <font>
      <b/>
      <sz val="18"/>
      <color theme="1"/>
      <name val="思源黑体 CN Bold"/>
      <charset val="134"/>
    </font>
    <font>
      <b/>
      <sz val="16"/>
      <color theme="1"/>
      <name val="思源黑体 CN Bold"/>
      <charset val="134"/>
    </font>
    <font>
      <sz val="12"/>
      <color theme="1"/>
      <name val="思源黑体 CN Bold"/>
      <charset val="134"/>
    </font>
    <font>
      <b/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-方正超大字符集"/>
      <charset val="134"/>
    </font>
    <font>
      <sz val="11"/>
      <color theme="1"/>
      <name val="宋体-方正超大字符集"/>
      <charset val="134"/>
    </font>
    <font>
      <b/>
      <sz val="14"/>
      <name val="宋体-方正超大字符集"/>
      <charset val="134"/>
    </font>
    <font>
      <b/>
      <sz val="14"/>
      <color rgb="FFFF0000"/>
      <name val="宋体"/>
      <charset val="134"/>
      <scheme val="minor"/>
    </font>
    <font>
      <sz val="11"/>
      <color theme="1"/>
      <name val="等线"/>
      <charset val="134"/>
    </font>
    <font>
      <b/>
      <sz val="14"/>
      <color theme="0"/>
      <name val="思源黑体 CN Bold"/>
      <charset val="134"/>
    </font>
    <font>
      <b/>
      <sz val="14"/>
      <color theme="1"/>
      <name val="思源黑体 CN Bold"/>
      <charset val="128"/>
    </font>
    <font>
      <sz val="16"/>
      <color theme="1"/>
      <name val="思源黑体 CN Regular"/>
      <charset val="134"/>
    </font>
    <font>
      <b/>
      <sz val="14"/>
      <color theme="5"/>
      <name val="宋体"/>
      <charset val="134"/>
      <scheme val="minor"/>
    </font>
    <font>
      <sz val="14"/>
      <color theme="1"/>
      <name val="思源黑体 CN Bold"/>
      <charset val="134"/>
    </font>
    <font>
      <sz val="14"/>
      <color theme="1"/>
      <name val="思源黑体 CN Bold"/>
      <charset val="128"/>
    </font>
    <font>
      <sz val="11"/>
      <color theme="1"/>
      <name val="思源黑体 CN Regular"/>
      <charset val="134"/>
    </font>
    <font>
      <sz val="14"/>
      <color theme="1"/>
      <name val="思源黑体 CN Regular"/>
      <charset val="134"/>
    </font>
    <font>
      <b/>
      <sz val="14"/>
      <color theme="0"/>
      <name val="宋体"/>
      <charset val="134"/>
    </font>
    <font>
      <b/>
      <sz val="14"/>
      <color theme="0"/>
      <name val="宋体"/>
      <charset val="134"/>
      <scheme val="minor"/>
    </font>
    <font>
      <sz val="12"/>
      <name val="宋体"/>
      <charset val="134"/>
    </font>
    <font>
      <b/>
      <sz val="12"/>
      <color theme="0"/>
      <name val="宋体"/>
      <charset val="134"/>
    </font>
    <font>
      <b/>
      <sz val="12"/>
      <color theme="0"/>
      <name val="宋体"/>
      <charset val="134"/>
      <scheme val="minor"/>
    </font>
    <font>
      <sz val="12"/>
      <color indexed="8"/>
      <name val="宋体"/>
      <charset val="134"/>
    </font>
    <font>
      <sz val="14"/>
      <color rgb="FFFF0000"/>
      <name val="宋体"/>
      <charset val="134"/>
      <scheme val="minor"/>
    </font>
    <font>
      <sz val="14"/>
      <color theme="1"/>
      <name val="等线"/>
      <charset val="134"/>
    </font>
    <font>
      <sz val="18"/>
      <color theme="0"/>
      <name val="思源黑体 CN Bold"/>
      <charset val="134"/>
    </font>
    <font>
      <sz val="16"/>
      <color theme="1"/>
      <name val="宋体"/>
      <charset val="134"/>
      <scheme val="major"/>
    </font>
    <font>
      <sz val="16"/>
      <color theme="1"/>
      <name val="宋体"/>
      <charset val="128"/>
      <scheme val="minor"/>
    </font>
    <font>
      <sz val="16"/>
      <color theme="1"/>
      <name val="思源黑体 CN Regular"/>
      <charset val="128"/>
    </font>
    <font>
      <sz val="14"/>
      <color theme="1"/>
      <name val="宋体"/>
      <charset val="134"/>
      <scheme val="major"/>
    </font>
    <font>
      <b/>
      <sz val="14"/>
      <color theme="1"/>
      <name val="思源黑体 CN Regular"/>
      <charset val="134"/>
    </font>
    <font>
      <sz val="16"/>
      <color theme="1"/>
      <name val="宋体"/>
      <charset val="134"/>
      <scheme val="minor"/>
    </font>
    <font>
      <sz val="16"/>
      <name val="思源黑体 CN Normal"/>
      <charset val="134"/>
    </font>
    <font>
      <sz val="16"/>
      <color theme="1"/>
      <name val="思源黑体 CN Normal"/>
      <charset val="134"/>
    </font>
    <font>
      <b/>
      <sz val="14"/>
      <name val="思源黑体 CN Regular"/>
      <charset val="134"/>
    </font>
    <font>
      <b/>
      <sz val="14"/>
      <color rgb="FFFF0000"/>
      <name val="思源黑体 CN Regular"/>
      <charset val="134"/>
    </font>
    <font>
      <sz val="14"/>
      <color theme="1"/>
      <name val="黑体"/>
      <charset val="134"/>
    </font>
    <font>
      <sz val="12"/>
      <color theme="1"/>
      <name val="黑体"/>
      <charset val="134"/>
    </font>
    <font>
      <sz val="10"/>
      <name val="Arial"/>
      <charset val="0"/>
    </font>
    <font>
      <b/>
      <sz val="10"/>
      <color theme="0"/>
      <name val="宋体"/>
      <charset val="134"/>
    </font>
    <font>
      <sz val="9"/>
      <name val="宋体"/>
      <charset val="134"/>
    </font>
    <font>
      <b/>
      <sz val="26"/>
      <color theme="5"/>
      <name val="华文彩云"/>
      <charset val="134"/>
    </font>
    <font>
      <b/>
      <sz val="14"/>
      <color theme="1"/>
      <name val="汉仪正圆-65W"/>
      <charset val="134"/>
    </font>
    <font>
      <b/>
      <u/>
      <sz val="14"/>
      <color rgb="FF800080"/>
      <name val="华文楷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Angsana New"/>
      <charset val="222"/>
    </font>
    <font>
      <sz val="12"/>
      <color rgb="FFFF0000"/>
      <name val="宋体"/>
      <charset val="134"/>
    </font>
    <font>
      <sz val="10"/>
      <name val="宋体"/>
      <charset val="134"/>
    </font>
    <font>
      <b/>
      <sz val="10"/>
      <color theme="8"/>
      <name val="宋体"/>
      <charset val="134"/>
    </font>
    <font>
      <b/>
      <sz val="14"/>
      <name val="宋体"/>
      <charset val="134"/>
      <scheme val="minor"/>
    </font>
    <font>
      <b/>
      <sz val="20"/>
      <color rgb="FF04B56B"/>
      <name val="微软雅黑"/>
      <charset val="134"/>
    </font>
    <font>
      <b/>
      <sz val="12"/>
      <color theme="1"/>
      <name val="Times New Roman"/>
      <charset val="134"/>
    </font>
    <font>
      <b/>
      <sz val="12"/>
      <color theme="1"/>
      <name val="宋体"/>
      <charset val="134"/>
    </font>
    <font>
      <b/>
      <sz val="12"/>
      <name val="Times New Roman"/>
      <charset val="134"/>
    </font>
    <font>
      <b/>
      <sz val="12"/>
      <name val="宋体"/>
      <charset val="134"/>
    </font>
    <font>
      <b/>
      <sz val="12"/>
      <color rgb="FFFF0000"/>
      <name val="Times New Roman"/>
      <charset val="134"/>
    </font>
    <font>
      <b/>
      <sz val="12"/>
      <color rgb="FFFF0000"/>
      <name val="宋体"/>
      <charset val="134"/>
    </font>
    <font>
      <b/>
      <sz val="10"/>
      <color theme="4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rgb="FF04B56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37437055574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0" tint="-0.14990691854609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medium">
        <color auto="1"/>
      </diagonal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dashDotDot">
        <color auto="1"/>
      </bottom>
      <diagonal/>
    </border>
    <border>
      <left style="dashDotDot">
        <color auto="1"/>
      </left>
      <right/>
      <top/>
      <bottom style="dashDotDot">
        <color auto="1"/>
      </bottom>
      <diagonal/>
    </border>
    <border>
      <left style="dashDotDot">
        <color auto="1"/>
      </left>
      <right/>
      <top/>
      <bottom/>
      <diagonal/>
    </border>
    <border>
      <left style="dashDotDot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24" borderId="43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44" applyNumberFormat="0" applyFill="0" applyAlignment="0" applyProtection="0">
      <alignment vertical="center"/>
    </xf>
    <xf numFmtId="0" fontId="87" fillId="0" borderId="44" applyNumberFormat="0" applyFill="0" applyAlignment="0" applyProtection="0">
      <alignment vertical="center"/>
    </xf>
    <xf numFmtId="0" fontId="88" fillId="0" borderId="45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25" borderId="46" applyNumberFormat="0" applyAlignment="0" applyProtection="0">
      <alignment vertical="center"/>
    </xf>
    <xf numFmtId="0" fontId="90" fillId="26" borderId="47" applyNumberFormat="0" applyAlignment="0" applyProtection="0">
      <alignment vertical="center"/>
    </xf>
    <xf numFmtId="0" fontId="91" fillId="26" borderId="46" applyNumberFormat="0" applyAlignment="0" applyProtection="0">
      <alignment vertical="center"/>
    </xf>
    <xf numFmtId="0" fontId="92" fillId="27" borderId="48" applyNumberFormat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5" fillId="28" borderId="0" applyNumberFormat="0" applyBorder="0" applyAlignment="0" applyProtection="0">
      <alignment vertical="center"/>
    </xf>
    <xf numFmtId="0" fontId="96" fillId="29" borderId="0" applyNumberFormat="0" applyBorder="0" applyAlignment="0" applyProtection="0">
      <alignment vertical="center"/>
    </xf>
    <xf numFmtId="0" fontId="97" fillId="30" borderId="0" applyNumberFormat="0" applyBorder="0" applyAlignment="0" applyProtection="0">
      <alignment vertical="center"/>
    </xf>
    <xf numFmtId="0" fontId="98" fillId="14" borderId="0" applyNumberFormat="0" applyBorder="0" applyAlignment="0" applyProtection="0">
      <alignment vertical="center"/>
    </xf>
    <xf numFmtId="0" fontId="99" fillId="31" borderId="0" applyNumberFormat="0" applyBorder="0" applyAlignment="0" applyProtection="0">
      <alignment vertical="center"/>
    </xf>
    <xf numFmtId="0" fontId="99" fillId="32" borderId="0" applyNumberFormat="0" applyBorder="0" applyAlignment="0" applyProtection="0">
      <alignment vertical="center"/>
    </xf>
    <xf numFmtId="0" fontId="98" fillId="33" borderId="0" applyNumberFormat="0" applyBorder="0" applyAlignment="0" applyProtection="0">
      <alignment vertical="center"/>
    </xf>
    <xf numFmtId="0" fontId="98" fillId="34" borderId="0" applyNumberFormat="0" applyBorder="0" applyAlignment="0" applyProtection="0">
      <alignment vertical="center"/>
    </xf>
    <xf numFmtId="0" fontId="99" fillId="6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98" fillId="37" borderId="0" applyNumberFormat="0" applyBorder="0" applyAlignment="0" applyProtection="0">
      <alignment vertical="center"/>
    </xf>
    <xf numFmtId="0" fontId="99" fillId="38" borderId="0" applyNumberFormat="0" applyBorder="0" applyAlignment="0" applyProtection="0">
      <alignment vertical="center"/>
    </xf>
    <xf numFmtId="0" fontId="99" fillId="39" borderId="0" applyNumberFormat="0" applyBorder="0" applyAlignment="0" applyProtection="0">
      <alignment vertical="center"/>
    </xf>
    <xf numFmtId="0" fontId="98" fillId="40" borderId="0" applyNumberFormat="0" applyBorder="0" applyAlignment="0" applyProtection="0">
      <alignment vertical="center"/>
    </xf>
    <xf numFmtId="0" fontId="98" fillId="41" borderId="0" applyNumberFormat="0" applyBorder="0" applyAlignment="0" applyProtection="0">
      <alignment vertical="center"/>
    </xf>
    <xf numFmtId="0" fontId="99" fillId="42" borderId="0" applyNumberFormat="0" applyBorder="0" applyAlignment="0" applyProtection="0">
      <alignment vertical="center"/>
    </xf>
    <xf numFmtId="0" fontId="99" fillId="5" borderId="0" applyNumberFormat="0" applyBorder="0" applyAlignment="0" applyProtection="0">
      <alignment vertical="center"/>
    </xf>
    <xf numFmtId="0" fontId="98" fillId="43" borderId="0" applyNumberFormat="0" applyBorder="0" applyAlignment="0" applyProtection="0">
      <alignment vertical="center"/>
    </xf>
    <xf numFmtId="0" fontId="98" fillId="44" borderId="0" applyNumberFormat="0" applyBorder="0" applyAlignment="0" applyProtection="0">
      <alignment vertical="center"/>
    </xf>
    <xf numFmtId="0" fontId="99" fillId="45" borderId="0" applyNumberFormat="0" applyBorder="0" applyAlignment="0" applyProtection="0">
      <alignment vertical="center"/>
    </xf>
    <xf numFmtId="0" fontId="99" fillId="46" borderId="0" applyNumberFormat="0" applyBorder="0" applyAlignment="0" applyProtection="0">
      <alignment vertical="center"/>
    </xf>
    <xf numFmtId="0" fontId="98" fillId="47" borderId="0" applyNumberFormat="0" applyBorder="0" applyAlignment="0" applyProtection="0">
      <alignment vertical="center"/>
    </xf>
    <xf numFmtId="0" fontId="98" fillId="48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9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100" fillId="0" borderId="0"/>
    <xf numFmtId="0" fontId="55" fillId="0" borderId="0"/>
  </cellStyleXfs>
  <cellXfs count="33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20" fontId="1" fillId="0" borderId="0" xfId="0" applyNumberFormat="1" applyFont="1" applyFill="1" applyAlignment="1">
      <alignment vertical="center"/>
    </xf>
    <xf numFmtId="0" fontId="1" fillId="2" borderId="0" xfId="0" applyNumberFormat="1" applyFont="1" applyFill="1" applyBorder="1" applyAlignment="1" applyProtection="1">
      <alignment vertical="center"/>
    </xf>
    <xf numFmtId="0" fontId="7" fillId="5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left" vertical="center" wrapText="1"/>
    </xf>
    <xf numFmtId="0" fontId="8" fillId="6" borderId="0" xfId="0" applyFont="1" applyFill="1" applyAlignment="1">
      <alignment horizontal="left" vertical="center"/>
    </xf>
    <xf numFmtId="0" fontId="9" fillId="7" borderId="2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distributed" vertical="center"/>
    </xf>
    <xf numFmtId="0" fontId="11" fillId="0" borderId="5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horizontal="center" vertical="center"/>
    </xf>
    <xf numFmtId="49" fontId="14" fillId="0" borderId="2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left" vertical="center" wrapText="1"/>
    </xf>
    <xf numFmtId="0" fontId="15" fillId="0" borderId="0" xfId="0" applyFont="1" applyFill="1" applyBorder="1" applyAlignment="1"/>
    <xf numFmtId="0" fontId="16" fillId="6" borderId="0" xfId="0" applyFont="1" applyFill="1" applyAlignment="1">
      <alignment horizontal="left" vertical="center" wrapText="1"/>
    </xf>
    <xf numFmtId="0" fontId="17" fillId="6" borderId="0" xfId="0" applyFont="1" applyFill="1" applyAlignment="1">
      <alignment horizontal="left" vertical="center"/>
    </xf>
    <xf numFmtId="0" fontId="18" fillId="9" borderId="2" xfId="0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 wrapText="1"/>
    </xf>
    <xf numFmtId="0" fontId="18" fillId="10" borderId="7" xfId="0" applyFont="1" applyFill="1" applyBorder="1" applyAlignment="1">
      <alignment vertical="center"/>
    </xf>
    <xf numFmtId="0" fontId="18" fillId="10" borderId="8" xfId="0" applyFont="1" applyFill="1" applyBorder="1" applyAlignment="1">
      <alignment vertical="center"/>
    </xf>
    <xf numFmtId="0" fontId="18" fillId="9" borderId="9" xfId="0" applyFont="1" applyFill="1" applyBorder="1" applyAlignment="1">
      <alignment horizontal="center" vertical="center" wrapText="1"/>
    </xf>
    <xf numFmtId="176" fontId="19" fillId="10" borderId="6" xfId="0" applyNumberFormat="1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/>
    </xf>
    <xf numFmtId="176" fontId="19" fillId="10" borderId="4" xfId="0" applyNumberFormat="1" applyFont="1" applyFill="1" applyBorder="1" applyAlignment="1">
      <alignment horizontal="center" vertical="center"/>
    </xf>
    <xf numFmtId="0" fontId="20" fillId="0" borderId="6" xfId="49" applyFont="1" applyFill="1" applyBorder="1" applyAlignment="1">
      <alignment horizontal="center" vertical="center"/>
    </xf>
    <xf numFmtId="177" fontId="21" fillId="0" borderId="10" xfId="1" applyNumberFormat="1" applyFont="1" applyFill="1" applyBorder="1" applyAlignment="1">
      <alignment horizontal="center" vertical="center"/>
    </xf>
    <xf numFmtId="177" fontId="22" fillId="0" borderId="2" xfId="1" applyNumberFormat="1" applyFont="1" applyFill="1" applyBorder="1" applyAlignment="1">
      <alignment vertical="center"/>
    </xf>
    <xf numFmtId="0" fontId="20" fillId="0" borderId="4" xfId="49" applyFont="1" applyFill="1" applyBorder="1" applyAlignment="1">
      <alignment horizontal="center" vertical="center"/>
    </xf>
    <xf numFmtId="177" fontId="23" fillId="11" borderId="10" xfId="1" applyNumberFormat="1" applyFont="1" applyFill="1" applyBorder="1" applyAlignment="1">
      <alignment horizontal="center" vertical="center"/>
    </xf>
    <xf numFmtId="177" fontId="24" fillId="11" borderId="2" xfId="1" applyNumberFormat="1" applyFont="1" applyFill="1" applyBorder="1" applyAlignment="1">
      <alignment vertical="center"/>
    </xf>
    <xf numFmtId="0" fontId="20" fillId="0" borderId="2" xfId="49" applyFont="1" applyFill="1" applyBorder="1" applyAlignment="1">
      <alignment horizontal="center" vertical="center"/>
    </xf>
    <xf numFmtId="177" fontId="25" fillId="0" borderId="2" xfId="1" applyNumberFormat="1" applyFont="1" applyFill="1" applyBorder="1" applyAlignment="1">
      <alignment vertical="center"/>
    </xf>
    <xf numFmtId="177" fontId="26" fillId="0" borderId="2" xfId="1" applyNumberFormat="1" applyFont="1" applyFill="1" applyBorder="1" applyAlignment="1">
      <alignment vertical="center"/>
    </xf>
    <xf numFmtId="177" fontId="24" fillId="0" borderId="2" xfId="1" applyNumberFormat="1" applyFont="1" applyFill="1" applyBorder="1" applyAlignment="1">
      <alignment vertical="center"/>
    </xf>
    <xf numFmtId="0" fontId="18" fillId="10" borderId="5" xfId="0" applyFont="1" applyFill="1" applyBorder="1" applyAlignment="1">
      <alignment vertical="center"/>
    </xf>
    <xf numFmtId="0" fontId="18" fillId="10" borderId="0" xfId="0" applyFont="1" applyFill="1" applyBorder="1" applyAlignment="1">
      <alignment vertical="center"/>
    </xf>
    <xf numFmtId="177" fontId="26" fillId="0" borderId="2" xfId="0" applyNumberFormat="1" applyFont="1" applyFill="1" applyBorder="1" applyAlignment="1">
      <alignment vertical="center"/>
    </xf>
    <xf numFmtId="177" fontId="27" fillId="0" borderId="2" xfId="0" applyNumberFormat="1" applyFont="1" applyFill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30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Continuous" vertical="center"/>
    </xf>
    <xf numFmtId="0" fontId="16" fillId="0" borderId="0" xfId="0" applyFont="1" applyAlignment="1">
      <alignment horizontal="distributed" vertical="center"/>
    </xf>
    <xf numFmtId="0" fontId="17" fillId="12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distributed" vertical="center"/>
    </xf>
    <xf numFmtId="0" fontId="8" fillId="12" borderId="1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distributed" vertical="center"/>
    </xf>
    <xf numFmtId="0" fontId="7" fillId="0" borderId="13" xfId="0" applyFont="1" applyBorder="1" applyAlignment="1">
      <alignment horizontal="distributed" vertical="center"/>
    </xf>
    <xf numFmtId="0" fontId="8" fillId="12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distributed" vertical="center"/>
    </xf>
    <xf numFmtId="0" fontId="8" fillId="0" borderId="2" xfId="0" applyFont="1" applyBorder="1">
      <alignment vertical="center"/>
    </xf>
    <xf numFmtId="0" fontId="7" fillId="0" borderId="14" xfId="0" applyFont="1" applyBorder="1" applyAlignment="1">
      <alignment horizontal="distributed" vertical="center"/>
    </xf>
    <xf numFmtId="0" fontId="8" fillId="12" borderId="15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distributed" vertical="center"/>
    </xf>
    <xf numFmtId="0" fontId="32" fillId="13" borderId="0" xfId="0" applyFont="1" applyFill="1" applyAlignment="1">
      <alignment horizontal="center" vertical="center"/>
    </xf>
    <xf numFmtId="0" fontId="33" fillId="13" borderId="12" xfId="0" applyFont="1" applyFill="1" applyBorder="1" applyAlignment="1">
      <alignment horizontal="center" vertical="center"/>
    </xf>
    <xf numFmtId="0" fontId="33" fillId="13" borderId="2" xfId="0" applyFont="1" applyFill="1" applyBorder="1" applyAlignment="1">
      <alignment horizontal="center" vertical="center"/>
    </xf>
    <xf numFmtId="0" fontId="33" fillId="13" borderId="15" xfId="0" applyFont="1" applyFill="1" applyBorder="1" applyAlignment="1">
      <alignment horizontal="center" vertical="center"/>
    </xf>
    <xf numFmtId="14" fontId="17" fillId="12" borderId="0" xfId="0" applyNumberFormat="1" applyFont="1" applyFill="1" applyAlignment="1">
      <alignment horizontal="center" vertical="center"/>
    </xf>
    <xf numFmtId="0" fontId="8" fillId="12" borderId="16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 wrapText="1"/>
    </xf>
    <xf numFmtId="0" fontId="8" fillId="12" borderId="18" xfId="0" applyFont="1" applyFill="1" applyBorder="1" applyAlignment="1">
      <alignment horizontal="center" vertical="center" wrapText="1"/>
    </xf>
    <xf numFmtId="14" fontId="32" fillId="13" borderId="0" xfId="0" applyNumberFormat="1" applyFont="1" applyFill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33" fillId="13" borderId="18" xfId="0" applyFont="1" applyFill="1" applyBorder="1" applyAlignment="1">
      <alignment horizontal="center" vertical="center" wrapText="1"/>
    </xf>
    <xf numFmtId="0" fontId="34" fillId="14" borderId="2" xfId="0" applyFont="1" applyFill="1" applyBorder="1" applyAlignment="1">
      <alignment horizontal="center" vertical="center"/>
    </xf>
    <xf numFmtId="0" fontId="34" fillId="14" borderId="2" xfId="0" applyFont="1" applyFill="1" applyBorder="1" applyAlignment="1">
      <alignment vertical="center"/>
    </xf>
    <xf numFmtId="0" fontId="35" fillId="0" borderId="10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36" fillId="16" borderId="2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8" fillId="0" borderId="19" xfId="0" applyFont="1" applyBorder="1" applyAlignment="1">
      <alignment vertical="center" wrapText="1"/>
    </xf>
    <xf numFmtId="0" fontId="39" fillId="0" borderId="12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7" fillId="17" borderId="13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7" borderId="21" xfId="0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41" fillId="18" borderId="2" xfId="0" applyFont="1" applyFill="1" applyBorder="1" applyAlignment="1">
      <alignment horizontal="center" vertical="center" wrapText="1"/>
    </xf>
    <xf numFmtId="0" fontId="40" fillId="18" borderId="10" xfId="0" applyFont="1" applyFill="1" applyBorder="1" applyAlignment="1">
      <alignment horizontal="center" vertical="center" wrapText="1"/>
    </xf>
    <xf numFmtId="0" fontId="40" fillId="18" borderId="24" xfId="0" applyFont="1" applyFill="1" applyBorder="1" applyAlignment="1">
      <alignment horizontal="center" vertical="center" wrapText="1"/>
    </xf>
    <xf numFmtId="0" fontId="40" fillId="18" borderId="25" xfId="0" applyFont="1" applyFill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42" fillId="19" borderId="13" xfId="0" applyFont="1" applyFill="1" applyBorder="1" applyAlignment="1">
      <alignment horizontal="center" vertical="center" wrapText="1"/>
    </xf>
    <xf numFmtId="0" fontId="42" fillId="19" borderId="2" xfId="0" applyFont="1" applyFill="1" applyBorder="1" applyAlignment="1">
      <alignment horizontal="center" vertical="center" wrapText="1"/>
    </xf>
    <xf numFmtId="0" fontId="42" fillId="19" borderId="21" xfId="0" applyFont="1" applyFill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18" borderId="0" xfId="0" applyFont="1" applyFill="1">
      <alignment vertical="center"/>
    </xf>
    <xf numFmtId="0" fontId="49" fillId="0" borderId="2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1" fillId="0" borderId="2" xfId="0" applyFont="1" applyFill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0" borderId="2" xfId="0" applyFont="1" applyFill="1" applyBorder="1" applyAlignment="1">
      <alignment horizontal="center" vertical="center"/>
    </xf>
    <xf numFmtId="0" fontId="52" fillId="20" borderId="2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45" fillId="2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4" fontId="17" fillId="0" borderId="2" xfId="0" applyNumberFormat="1" applyFont="1" applyFill="1" applyBorder="1" applyAlignment="1">
      <alignment horizontal="center" vertical="center"/>
    </xf>
    <xf numFmtId="0" fontId="53" fillId="21" borderId="2" xfId="0" applyFont="1" applyFill="1" applyBorder="1" applyAlignment="1">
      <alignment horizontal="center" vertical="center"/>
    </xf>
    <xf numFmtId="0" fontId="54" fillId="21" borderId="2" xfId="0" applyFont="1" applyFill="1" applyBorder="1" applyAlignment="1">
      <alignment horizontal="center" vertical="center"/>
    </xf>
    <xf numFmtId="0" fontId="55" fillId="17" borderId="2" xfId="0" applyFont="1" applyFill="1" applyBorder="1" applyAlignment="1">
      <alignment vertical="center"/>
    </xf>
    <xf numFmtId="49" fontId="55" fillId="22" borderId="2" xfId="0" applyNumberFormat="1" applyFont="1" applyFill="1" applyBorder="1" applyAlignment="1">
      <alignment vertical="center"/>
    </xf>
    <xf numFmtId="0" fontId="55" fillId="0" borderId="2" xfId="0" applyNumberFormat="1" applyFont="1" applyFill="1" applyBorder="1" applyAlignment="1">
      <alignment horizontal="center" vertical="center"/>
    </xf>
    <xf numFmtId="178" fontId="55" fillId="0" borderId="2" xfId="0" applyNumberFormat="1" applyFont="1" applyFill="1" applyBorder="1" applyAlignment="1">
      <alignment horizontal="center" vertical="center"/>
    </xf>
    <xf numFmtId="179" fontId="55" fillId="0" borderId="2" xfId="0" applyNumberFormat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55" fillId="17" borderId="2" xfId="0" applyNumberFormat="1" applyFont="1" applyFill="1" applyBorder="1" applyAlignment="1">
      <alignment vertical="center"/>
    </xf>
    <xf numFmtId="180" fontId="55" fillId="0" borderId="2" xfId="0" applyNumberFormat="1" applyFont="1" applyFill="1" applyBorder="1" applyAlignment="1">
      <alignment horizontal="center" vertical="center"/>
    </xf>
    <xf numFmtId="0" fontId="55" fillId="20" borderId="2" xfId="0" applyNumberFormat="1" applyFont="1" applyFill="1" applyBorder="1" applyAlignment="1">
      <alignment horizontal="center" vertical="center"/>
    </xf>
    <xf numFmtId="181" fontId="55" fillId="20" borderId="2" xfId="0" applyNumberFormat="1" applyFont="1" applyFill="1" applyBorder="1" applyAlignment="1">
      <alignment horizontal="center" vertical="center"/>
    </xf>
    <xf numFmtId="179" fontId="55" fillId="20" borderId="2" xfId="0" applyNumberFormat="1" applyFont="1" applyFill="1" applyBorder="1" applyAlignment="1">
      <alignment horizontal="center" vertical="center"/>
    </xf>
    <xf numFmtId="14" fontId="0" fillId="20" borderId="2" xfId="0" applyNumberFormat="1" applyFill="1" applyBorder="1" applyAlignment="1">
      <alignment horizontal="center" vertical="center"/>
    </xf>
    <xf numFmtId="0" fontId="0" fillId="20" borderId="2" xfId="0" applyFill="1" applyBorder="1" applyAlignment="1">
      <alignment horizontal="center" vertical="center"/>
    </xf>
    <xf numFmtId="0" fontId="53" fillId="21" borderId="0" xfId="0" applyFont="1" applyFill="1" applyAlignment="1">
      <alignment horizontal="center" vertical="center"/>
    </xf>
    <xf numFmtId="0" fontId="56" fillId="21" borderId="0" xfId="0" applyFont="1" applyFill="1" applyAlignment="1">
      <alignment horizontal="center" vertical="center"/>
    </xf>
    <xf numFmtId="0" fontId="57" fillId="21" borderId="0" xfId="0" applyFont="1" applyFill="1" applyAlignment="1">
      <alignment horizontal="center" vertical="center"/>
    </xf>
    <xf numFmtId="0" fontId="56" fillId="21" borderId="0" xfId="0" applyFont="1" applyFill="1" applyBorder="1" applyAlignment="1">
      <alignment horizontal="center" vertical="center"/>
    </xf>
    <xf numFmtId="0" fontId="55" fillId="17" borderId="0" xfId="0" applyFont="1" applyFill="1" applyBorder="1" applyAlignment="1">
      <alignment vertical="center"/>
    </xf>
    <xf numFmtId="49" fontId="55" fillId="22" borderId="0" xfId="0" applyNumberFormat="1" applyFont="1" applyFill="1" applyBorder="1" applyAlignment="1">
      <alignment vertical="center"/>
    </xf>
    <xf numFmtId="180" fontId="55" fillId="0" borderId="0" xfId="0" applyNumberFormat="1" applyFont="1" applyFill="1" applyBorder="1" applyAlignment="1">
      <alignment vertical="center"/>
    </xf>
    <xf numFmtId="0" fontId="55" fillId="0" borderId="0" xfId="0" applyNumberFormat="1" applyFont="1" applyFill="1" applyBorder="1" applyAlignment="1">
      <alignment horizontal="center" vertical="center"/>
    </xf>
    <xf numFmtId="14" fontId="58" fillId="17" borderId="0" xfId="0" applyNumberFormat="1" applyFont="1" applyFill="1" applyBorder="1" applyAlignment="1">
      <alignment horizontal="center" vertical="center"/>
    </xf>
    <xf numFmtId="14" fontId="58" fillId="0" borderId="0" xfId="0" applyNumberFormat="1" applyFont="1" applyFill="1" applyBorder="1" applyAlignment="1">
      <alignment horizontal="center" vertical="center"/>
    </xf>
    <xf numFmtId="49" fontId="55" fillId="17" borderId="0" xfId="0" applyNumberFormat="1" applyFont="1" applyFill="1" applyBorder="1" applyAlignment="1">
      <alignment vertical="center"/>
    </xf>
    <xf numFmtId="0" fontId="55" fillId="20" borderId="0" xfId="0" applyNumberFormat="1" applyFont="1" applyFill="1" applyBorder="1" applyAlignment="1">
      <alignment horizontal="center" vertical="center"/>
    </xf>
    <xf numFmtId="14" fontId="58" fillId="20" borderId="0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55" fillId="0" borderId="0" xfId="0" applyFont="1" applyFill="1" applyBorder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8" fillId="23" borderId="0" xfId="0" applyFont="1" applyFill="1" applyAlignment="1">
      <alignment horizontal="left" vertical="center" wrapText="1"/>
    </xf>
    <xf numFmtId="0" fontId="31" fillId="0" borderId="0" xfId="0" applyFont="1" applyAlignment="1">
      <alignment horizontal="center" vertical="center"/>
    </xf>
    <xf numFmtId="0" fontId="54" fillId="21" borderId="11" xfId="0" applyFont="1" applyFill="1" applyBorder="1" applyAlignment="1">
      <alignment horizontal="center" vertical="center" wrapText="1"/>
    </xf>
    <xf numFmtId="0" fontId="54" fillId="21" borderId="12" xfId="0" applyFont="1" applyFill="1" applyBorder="1" applyAlignment="1">
      <alignment horizontal="center" vertical="center"/>
    </xf>
    <xf numFmtId="0" fontId="54" fillId="21" borderId="12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82" fontId="8" fillId="0" borderId="2" xfId="0" applyNumberFormat="1" applyFont="1" applyBorder="1" applyAlignment="1">
      <alignment horizontal="center" vertical="center"/>
    </xf>
    <xf numFmtId="178" fontId="8" fillId="0" borderId="2" xfId="0" applyNumberFormat="1" applyFont="1" applyBorder="1" applyAlignment="1">
      <alignment horizontal="center" vertical="center"/>
    </xf>
    <xf numFmtId="183" fontId="8" fillId="0" borderId="2" xfId="0" applyNumberFormat="1" applyFont="1" applyBorder="1" applyAlignment="1">
      <alignment horizontal="center" vertical="center"/>
    </xf>
    <xf numFmtId="0" fontId="8" fillId="20" borderId="2" xfId="0" applyFont="1" applyFill="1" applyBorder="1" applyAlignment="1">
      <alignment horizontal="center" vertical="center" wrapText="1"/>
    </xf>
    <xf numFmtId="0" fontId="8" fillId="20" borderId="2" xfId="0" applyFont="1" applyFill="1" applyBorder="1" applyAlignment="1">
      <alignment horizontal="center" vertical="center"/>
    </xf>
    <xf numFmtId="182" fontId="8" fillId="20" borderId="2" xfId="0" applyNumberFormat="1" applyFont="1" applyFill="1" applyBorder="1" applyAlignment="1">
      <alignment horizontal="center" vertical="center"/>
    </xf>
    <xf numFmtId="178" fontId="8" fillId="20" borderId="2" xfId="0" applyNumberFormat="1" applyFont="1" applyFill="1" applyBorder="1" applyAlignment="1">
      <alignment horizontal="center" vertical="center"/>
    </xf>
    <xf numFmtId="183" fontId="8" fillId="20" borderId="2" xfId="0" applyNumberFormat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54" fillId="21" borderId="20" xfId="0" applyFont="1" applyFill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7" fillId="0" borderId="30" xfId="0" applyFont="1" applyBorder="1">
      <alignment vertical="center"/>
    </xf>
    <xf numFmtId="0" fontId="8" fillId="0" borderId="21" xfId="0" applyFont="1" applyBorder="1" applyAlignment="1">
      <alignment horizontal="center" vertical="center"/>
    </xf>
    <xf numFmtId="0" fontId="8" fillId="18" borderId="13" xfId="0" applyFont="1" applyFill="1" applyBorder="1" applyAlignment="1">
      <alignment horizontal="center" vertical="center"/>
    </xf>
    <xf numFmtId="183" fontId="8" fillId="18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18" borderId="2" xfId="0" applyFont="1" applyFill="1" applyBorder="1" applyAlignment="1">
      <alignment vertical="center" wrapText="1"/>
    </xf>
    <xf numFmtId="10" fontId="8" fillId="18" borderId="2" xfId="0" applyNumberFormat="1" applyFont="1" applyFill="1" applyBorder="1" applyAlignment="1">
      <alignment horizontal="center" vertical="center"/>
    </xf>
    <xf numFmtId="0" fontId="8" fillId="18" borderId="2" xfId="0" applyFont="1" applyFill="1" applyBorder="1" applyAlignment="1">
      <alignment horizontal="center" vertical="center"/>
    </xf>
    <xf numFmtId="10" fontId="59" fillId="18" borderId="2" xfId="0" applyNumberFormat="1" applyFont="1" applyFill="1" applyBorder="1" applyAlignment="1">
      <alignment horizontal="center" vertical="center"/>
    </xf>
    <xf numFmtId="0" fontId="8" fillId="20" borderId="21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18" borderId="14" xfId="0" applyFont="1" applyFill="1" applyBorder="1" applyAlignment="1">
      <alignment horizontal="center" vertical="center"/>
    </xf>
    <xf numFmtId="0" fontId="8" fillId="18" borderId="15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/>
    </xf>
    <xf numFmtId="10" fontId="8" fillId="18" borderId="21" xfId="0" applyNumberFormat="1" applyFont="1" applyFill="1" applyBorder="1" applyAlignment="1">
      <alignment horizontal="center" vertical="center"/>
    </xf>
    <xf numFmtId="10" fontId="59" fillId="18" borderId="21" xfId="0" applyNumberFormat="1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 wrapText="1"/>
    </xf>
    <xf numFmtId="0" fontId="7" fillId="6" borderId="33" xfId="0" applyFont="1" applyFill="1" applyBorder="1" applyAlignment="1">
      <alignment horizontal="left" vertical="center" wrapText="1"/>
    </xf>
    <xf numFmtId="0" fontId="7" fillId="6" borderId="34" xfId="0" applyFont="1" applyFill="1" applyBorder="1" applyAlignment="1">
      <alignment horizontal="left" vertical="center" wrapText="1"/>
    </xf>
    <xf numFmtId="0" fontId="31" fillId="0" borderId="35" xfId="0" applyFont="1" applyBorder="1" applyAlignment="1">
      <alignment horizontal="center" vertical="center"/>
    </xf>
    <xf numFmtId="0" fontId="0" fillId="0" borderId="35" xfId="0" applyBorder="1">
      <alignment vertical="center"/>
    </xf>
    <xf numFmtId="0" fontId="54" fillId="0" borderId="0" xfId="0" applyFont="1" applyFill="1" applyAlignment="1">
      <alignment horizontal="center" vertical="center"/>
    </xf>
    <xf numFmtId="0" fontId="54" fillId="0" borderId="35" xfId="0" applyFont="1" applyFill="1" applyBorder="1" applyAlignment="1">
      <alignment horizontal="center" vertical="center"/>
    </xf>
    <xf numFmtId="0" fontId="29" fillId="21" borderId="2" xfId="0" applyFont="1" applyFill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184" fontId="8" fillId="0" borderId="2" xfId="0" applyNumberFormat="1" applyFont="1" applyBorder="1" applyAlignment="1">
      <alignment horizontal="center" vertical="center"/>
    </xf>
    <xf numFmtId="185" fontId="8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54" fillId="21" borderId="2" xfId="0" applyFont="1" applyFill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/>
    </xf>
    <xf numFmtId="0" fontId="54" fillId="21" borderId="36" xfId="0" applyFont="1" applyFill="1" applyBorder="1" applyAlignment="1">
      <alignment horizontal="center" vertical="center"/>
    </xf>
    <xf numFmtId="0" fontId="0" fillId="12" borderId="2" xfId="0" applyFill="1" applyBorder="1">
      <alignment vertical="center"/>
    </xf>
    <xf numFmtId="0" fontId="0" fillId="0" borderId="0" xfId="0" applyFill="1">
      <alignment vertical="center"/>
    </xf>
    <xf numFmtId="0" fontId="8" fillId="0" borderId="3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60" fillId="12" borderId="2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35" xfId="0" applyFont="1" applyBorder="1">
      <alignment vertical="center"/>
    </xf>
    <xf numFmtId="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7" fontId="8" fillId="0" borderId="33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7" fillId="20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38" fillId="6" borderId="0" xfId="0" applyFont="1" applyFill="1" applyAlignment="1">
      <alignment horizontal="left" vertical="center" wrapText="1"/>
    </xf>
    <xf numFmtId="49" fontId="55" fillId="0" borderId="0" xfId="0" applyNumberFormat="1" applyFont="1" applyFill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0" fontId="28" fillId="2" borderId="37" xfId="0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2" fillId="0" borderId="8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 wrapText="1"/>
    </xf>
    <xf numFmtId="0" fontId="63" fillId="0" borderId="2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5" fillId="0" borderId="2" xfId="0" applyFont="1" applyFill="1" applyBorder="1" applyAlignment="1">
      <alignment horizontal="center" vertical="center"/>
    </xf>
    <xf numFmtId="0" fontId="65" fillId="20" borderId="2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center" wrapText="1"/>
    </xf>
    <xf numFmtId="0" fontId="66" fillId="12" borderId="6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8" fillId="3" borderId="4" xfId="0" applyFont="1" applyFill="1" applyBorder="1" applyAlignment="1">
      <alignment horizontal="left" vertical="center" wrapText="1"/>
    </xf>
    <xf numFmtId="0" fontId="67" fillId="0" borderId="7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8" fillId="0" borderId="37" xfId="0" applyFont="1" applyBorder="1" applyAlignment="1">
      <alignment horizontal="center" vertical="center"/>
    </xf>
    <xf numFmtId="0" fontId="66" fillId="3" borderId="0" xfId="0" applyFont="1" applyFill="1" applyBorder="1" applyAlignment="1">
      <alignment horizontal="center" vertical="center"/>
    </xf>
    <xf numFmtId="0" fontId="69" fillId="0" borderId="2" xfId="0" applyFont="1" applyBorder="1" applyAlignment="1">
      <alignment horizontal="center" vertical="center"/>
    </xf>
    <xf numFmtId="0" fontId="70" fillId="12" borderId="2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28" fillId="2" borderId="39" xfId="0" applyFont="1" applyFill="1" applyBorder="1" applyAlignment="1">
      <alignment horizontal="center" vertical="center"/>
    </xf>
    <xf numFmtId="0" fontId="66" fillId="20" borderId="2" xfId="0" applyFont="1" applyFill="1" applyBorder="1" applyAlignment="1">
      <alignment horizontal="center" vertical="center"/>
    </xf>
    <xf numFmtId="0" fontId="67" fillId="0" borderId="2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8" fillId="20" borderId="2" xfId="0" applyFont="1" applyFill="1" applyBorder="1" applyAlignment="1">
      <alignment horizontal="center" vertical="center"/>
    </xf>
    <xf numFmtId="0" fontId="66" fillId="20" borderId="10" xfId="0" applyFont="1" applyFill="1" applyBorder="1" applyAlignment="1">
      <alignment horizontal="center" vertical="center"/>
    </xf>
    <xf numFmtId="0" fontId="66" fillId="20" borderId="3" xfId="0" applyFont="1" applyFill="1" applyBorder="1" applyAlignment="1">
      <alignment horizontal="center" vertical="center"/>
    </xf>
    <xf numFmtId="0" fontId="63" fillId="0" borderId="6" xfId="0" applyFont="1" applyBorder="1" applyAlignment="1">
      <alignment vertical="center"/>
    </xf>
    <xf numFmtId="0" fontId="69" fillId="20" borderId="2" xfId="0" applyFont="1" applyFill="1" applyBorder="1" applyAlignment="1">
      <alignment horizontal="center" vertical="center"/>
    </xf>
    <xf numFmtId="0" fontId="69" fillId="20" borderId="10" xfId="0" applyFont="1" applyFill="1" applyBorder="1" applyAlignment="1">
      <alignment horizontal="center" vertical="center"/>
    </xf>
    <xf numFmtId="0" fontId="64" fillId="20" borderId="2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71" fillId="3" borderId="0" xfId="0" applyFont="1" applyFill="1" applyBorder="1" applyAlignment="1">
      <alignment horizontal="center" vertical="center"/>
    </xf>
    <xf numFmtId="0" fontId="29" fillId="21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4" fillId="21" borderId="0" xfId="0" applyFont="1" applyFill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73" fillId="0" borderId="2" xfId="0" applyFont="1" applyBorder="1" applyAlignment="1">
      <alignment horizontal="center" vertical="center"/>
    </xf>
    <xf numFmtId="180" fontId="54" fillId="21" borderId="0" xfId="0" applyNumberFormat="1" applyFont="1" applyFill="1" applyAlignment="1">
      <alignment horizontal="center" vertical="center"/>
    </xf>
    <xf numFmtId="0" fontId="74" fillId="0" borderId="0" xfId="0" applyFont="1" applyFill="1" applyBorder="1" applyAlignment="1"/>
    <xf numFmtId="0" fontId="75" fillId="21" borderId="2" xfId="0" applyFont="1" applyFill="1" applyBorder="1" applyAlignment="1">
      <alignment horizontal="center" vertical="center"/>
    </xf>
    <xf numFmtId="0" fontId="75" fillId="21" borderId="2" xfId="0" applyFont="1" applyFill="1" applyBorder="1" applyAlignment="1">
      <alignment horizontal="center" vertical="center" wrapText="1"/>
    </xf>
    <xf numFmtId="14" fontId="75" fillId="21" borderId="2" xfId="50" applyNumberFormat="1" applyFont="1" applyFill="1" applyBorder="1" applyAlignment="1">
      <alignment horizontal="center" vertical="center" wrapText="1"/>
    </xf>
    <xf numFmtId="0" fontId="75" fillId="21" borderId="2" xfId="50" applyFont="1" applyFill="1" applyBorder="1" applyAlignment="1">
      <alignment horizontal="center" vertical="center" wrapText="1"/>
    </xf>
    <xf numFmtId="186" fontId="75" fillId="21" borderId="2" xfId="50" applyNumberFormat="1" applyFont="1" applyFill="1" applyBorder="1" applyAlignment="1">
      <alignment horizontal="center" vertical="center" wrapText="1"/>
    </xf>
    <xf numFmtId="187" fontId="75" fillId="21" borderId="2" xfId="50" applyNumberFormat="1" applyFont="1" applyFill="1" applyBorder="1" applyAlignment="1">
      <alignment horizontal="center" vertical="center" wrapText="1"/>
    </xf>
    <xf numFmtId="14" fontId="76" fillId="0" borderId="2" xfId="0" applyNumberFormat="1" applyFont="1" applyFill="1" applyBorder="1" applyAlignment="1">
      <alignment horizontal="center" vertical="center"/>
    </xf>
    <xf numFmtId="0" fontId="76" fillId="0" borderId="2" xfId="0" applyFont="1" applyFill="1" applyBorder="1" applyAlignment="1">
      <alignment horizontal="center" vertical="center"/>
    </xf>
    <xf numFmtId="187" fontId="76" fillId="0" borderId="2" xfId="0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/>
    <xf numFmtId="0" fontId="76" fillId="0" borderId="2" xfId="0" applyNumberFormat="1" applyFont="1" applyFill="1" applyBorder="1" applyAlignment="1">
      <alignment horizontal="center" vertical="center"/>
    </xf>
    <xf numFmtId="186" fontId="76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12" borderId="0" xfId="0" applyFont="1" applyFill="1" applyAlignment="1">
      <alignment horizontal="center" vertical="center" wrapText="1"/>
    </xf>
    <xf numFmtId="0" fontId="7" fillId="23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0" fontId="17" fillId="0" borderId="0" xfId="0" applyFont="1" applyFill="1" applyAlignment="1">
      <alignment horizontal="left" vertical="center" wrapText="1"/>
    </xf>
    <xf numFmtId="0" fontId="44" fillId="0" borderId="0" xfId="0" applyFont="1" applyAlignment="1">
      <alignment vertical="center"/>
    </xf>
    <xf numFmtId="0" fontId="0" fillId="20" borderId="0" xfId="0" applyFill="1">
      <alignment vertical="center"/>
    </xf>
    <xf numFmtId="0" fontId="0" fillId="20" borderId="0" xfId="0" applyFill="1" applyAlignment="1">
      <alignment horizontal="center" vertical="center"/>
    </xf>
    <xf numFmtId="0" fontId="55" fillId="0" borderId="0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top"/>
    </xf>
    <xf numFmtId="0" fontId="78" fillId="0" borderId="11" xfId="0" applyFont="1" applyBorder="1" applyAlignment="1">
      <alignment horizontal="center" vertical="center" wrapText="1"/>
    </xf>
    <xf numFmtId="0" fontId="78" fillId="0" borderId="12" xfId="0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9" fillId="0" borderId="2" xfId="6" applyFont="1" applyBorder="1" applyAlignment="1">
      <alignment horizontal="center" vertical="center"/>
    </xf>
    <xf numFmtId="0" fontId="80" fillId="0" borderId="37" xfId="0" applyFont="1" applyBorder="1" applyAlignment="1">
      <alignment horizontal="center" vertical="center" wrapText="1"/>
    </xf>
    <xf numFmtId="0" fontId="80" fillId="0" borderId="40" xfId="0" applyFont="1" applyBorder="1" applyAlignment="1">
      <alignment horizontal="center" vertical="center" wrapText="1"/>
    </xf>
    <xf numFmtId="0" fontId="80" fillId="0" borderId="9" xfId="0" applyFont="1" applyBorder="1" applyAlignment="1">
      <alignment horizontal="center" vertical="center" wrapText="1"/>
    </xf>
    <xf numFmtId="0" fontId="80" fillId="0" borderId="41" xfId="0" applyFont="1" applyBorder="1" applyAlignment="1">
      <alignment horizontal="center" vertical="center" wrapText="1"/>
    </xf>
    <xf numFmtId="0" fontId="79" fillId="0" borderId="15" xfId="6" applyFont="1" applyBorder="1" applyAlignment="1">
      <alignment horizontal="center" vertical="center"/>
    </xf>
    <xf numFmtId="0" fontId="80" fillId="0" borderId="42" xfId="0" applyFont="1" applyBorder="1" applyAlignment="1">
      <alignment horizontal="center" vertical="center" wrapText="1"/>
    </xf>
    <xf numFmtId="0" fontId="80" fillId="0" borderId="31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76" fillId="0" borderId="2" xfId="0" applyNumberFormat="1" applyFont="1" applyFill="1" applyBorder="1" applyAlignment="1" quotePrefix="1">
      <alignment horizontal="center" vertical="center"/>
    </xf>
    <xf numFmtId="49" fontId="55" fillId="22" borderId="0" xfId="0" applyNumberFormat="1" applyFont="1" applyFill="1" applyBorder="1" applyAlignment="1" quotePrefix="1">
      <alignment vertical="center"/>
    </xf>
    <xf numFmtId="49" fontId="55" fillId="22" borderId="2" xfId="0" applyNumberFormat="1" applyFont="1" applyFill="1" applyBorder="1" applyAlignment="1" quotePrefix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7" xfId="49"/>
    <cellStyle name="常规_Sheet1" xfId="50"/>
  </cellStyles>
  <dxfs count="11">
    <dxf>
      <font>
        <color rgb="FF9C0006"/>
      </font>
      <fill>
        <patternFill patternType="solid"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1.jpeg"/><Relationship Id="rId8" Type="http://schemas.openxmlformats.org/officeDocument/2006/relationships/image" Target="media/image10.jpeg"/><Relationship Id="rId7" Type="http://schemas.openxmlformats.org/officeDocument/2006/relationships/image" Target="media/image9.jpeg"/><Relationship Id="rId6" Type="http://schemas.openxmlformats.org/officeDocument/2006/relationships/image" Target="media/image8.jpeg"/><Relationship Id="rId5" Type="http://schemas.openxmlformats.org/officeDocument/2006/relationships/image" Target="media/image7.jpeg"/><Relationship Id="rId4" Type="http://schemas.openxmlformats.org/officeDocument/2006/relationships/image" Target="media/image6.jpeg"/><Relationship Id="rId3" Type="http://schemas.openxmlformats.org/officeDocument/2006/relationships/image" Target="media/image5.jpeg"/><Relationship Id="rId2" Type="http://schemas.openxmlformats.org/officeDocument/2006/relationships/image" Target="media/image4.jpeg"/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tyles" Target="styles.xml"/><Relationship Id="rId27" Type="http://www.wps.cn/officeDocument/2020/cellImage" Target="cellimages.xml"/><Relationship Id="rId26" Type="http://schemas.openxmlformats.org/officeDocument/2006/relationships/sheetMetadata" Target="metadata.xml"/><Relationship Id="rId25" Type="http://schemas.openxmlformats.org/officeDocument/2006/relationships/sharedStrings" Target="sharedString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1.xml"/><Relationship Id="rId22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Button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23495</xdr:colOff>
      <xdr:row>1</xdr:row>
      <xdr:rowOff>10160</xdr:rowOff>
    </xdr:from>
    <xdr:to>
      <xdr:col>3</xdr:col>
      <xdr:colOff>3394075</xdr:colOff>
      <xdr:row>6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6950" y="441960"/>
          <a:ext cx="5927725" cy="1789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</xdr:colOff>
      <xdr:row>6</xdr:row>
      <xdr:rowOff>50800</xdr:rowOff>
    </xdr:from>
    <xdr:to>
      <xdr:col>3</xdr:col>
      <xdr:colOff>2988945</xdr:colOff>
      <xdr:row>15</xdr:row>
      <xdr:rowOff>291465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36315" y="2228850"/>
          <a:ext cx="5523230" cy="3098165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590550</xdr:colOff>
          <xdr:row>2</xdr:row>
          <xdr:rowOff>9525</xdr:rowOff>
        </xdr:from>
        <xdr:to>
          <xdr:col>2</xdr:col>
          <xdr:colOff>3175</xdr:colOff>
          <xdr:row>3</xdr:row>
          <xdr:rowOff>6350</xdr:rowOff>
        </xdr:to>
        <xdr:sp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590550" y="917575"/>
              <a:ext cx="2926080" cy="31432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p>
              <a:pPr algn="ctr" rtl="0"/>
              <a:r>
                <a:rPr lang="zh-CN" altLang="en-US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按钮 1</a:t>
              </a:r>
              <a:endParaRPr lang="zh-CN" altLang="en-US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160655</xdr:colOff>
      <xdr:row>21</xdr:row>
      <xdr:rowOff>60960</xdr:rowOff>
    </xdr:from>
    <xdr:ext cx="11268710" cy="3822065"/>
    <xdr:sp>
      <xdr:nvSpPr>
        <xdr:cNvPr id="2" name="文本框 1"/>
        <xdr:cNvSpPr txBox="1"/>
      </xdr:nvSpPr>
      <xdr:spPr>
        <a:xfrm>
          <a:off x="160655" y="5223510"/>
          <a:ext cx="11268710" cy="382206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/>
        <a:p>
          <a:pPr algn="l"/>
          <a:r>
            <a:rPr lang="zh-CN" altLang="en-US" sz="1400"/>
            <a:t>1. ‌地址码（前6位）‌</a:t>
          </a:r>
          <a:endParaRPr lang="zh-CN" altLang="en-US" sz="1400"/>
        </a:p>
        <a:p>
          <a:pPr algn="l"/>
          <a:r>
            <a:rPr lang="zh-CN" altLang="en-US" sz="1400"/>
            <a:t>前6位数字代表持证人的户籍所在地，具体包括：</a:t>
          </a:r>
          <a:endParaRPr lang="zh-CN" altLang="en-US" sz="1400"/>
        </a:p>
        <a:p>
          <a:pPr algn="l"/>
          <a:r>
            <a:rPr lang="zh-CN" altLang="en-US" sz="1400"/>
            <a:t>‌第1、2位‌：省份代码，标识持证人所在的省、自治区或直辖市。例如，“11”代表北京市，“31”代表上海市。</a:t>
          </a:r>
          <a:endParaRPr lang="zh-CN" altLang="en-US" sz="1400"/>
        </a:p>
        <a:p>
          <a:pPr algn="l"/>
          <a:r>
            <a:rPr lang="zh-CN" altLang="en-US" sz="1400"/>
            <a:t>‌第3、4位‌：城市代码，进一步细化到地级市或地区。例如，“01”通常代表省会城市。</a:t>
          </a:r>
          <a:endParaRPr lang="zh-CN" altLang="en-US" sz="1400"/>
        </a:p>
        <a:p>
          <a:pPr algn="l"/>
          <a:r>
            <a:rPr lang="zh-CN" altLang="en-US" sz="1400"/>
            <a:t>‌第5、6位‌：区县代码，精确到县、市辖区或县级市。例如，“05”可能代表某个具体区域。</a:t>
          </a:r>
          <a:endParaRPr lang="zh-CN" altLang="en-US" sz="1400"/>
        </a:p>
        <a:p>
          <a:pPr algn="l"/>
          <a:r>
            <a:rPr lang="zh-CN" altLang="en-US" sz="1400"/>
            <a:t>2. ‌出生日期码（第7至14位）‌</a:t>
          </a:r>
          <a:endParaRPr lang="zh-CN" altLang="en-US" sz="1400"/>
        </a:p>
        <a:p>
          <a:pPr algn="l"/>
          <a:r>
            <a:rPr lang="zh-CN" altLang="en-US" sz="1400"/>
            <a:t>这8位数字表示持证人的出生日期，格式为“YYYYMMDD”：</a:t>
          </a:r>
          <a:endParaRPr lang="zh-CN" altLang="en-US" sz="1400"/>
        </a:p>
        <a:p>
          <a:pPr algn="l"/>
          <a:r>
            <a:rPr lang="zh-CN" altLang="en-US" sz="1400"/>
            <a:t>‌第7-10位‌：出生年份，例如“1990”表示1990年。</a:t>
          </a:r>
          <a:endParaRPr lang="zh-CN" altLang="en-US" sz="1400"/>
        </a:p>
        <a:p>
          <a:pPr algn="l"/>
          <a:r>
            <a:rPr lang="zh-CN" altLang="en-US" sz="1400"/>
            <a:t>‌第11-12位‌：出生月份，例如“06”表示6月。</a:t>
          </a:r>
          <a:endParaRPr lang="zh-CN" altLang="en-US" sz="1400"/>
        </a:p>
        <a:p>
          <a:pPr algn="l"/>
          <a:r>
            <a:rPr lang="zh-CN" altLang="en-US" sz="1400"/>
            <a:t>‌第13-14位‌：出生日期，例如“30”表示30日。</a:t>
          </a:r>
          <a:endParaRPr lang="zh-CN" altLang="en-US" sz="1400"/>
        </a:p>
        <a:p>
          <a:pPr algn="l"/>
          <a:r>
            <a:rPr lang="zh-CN" altLang="en-US" sz="1400"/>
            <a:t>3. ‌顺序码（第15至17位）‌</a:t>
          </a:r>
          <a:endParaRPr lang="zh-CN" altLang="en-US" sz="1400"/>
        </a:p>
        <a:p>
          <a:pPr algn="l"/>
          <a:r>
            <a:rPr lang="zh-CN" altLang="en-US" sz="1400"/>
            <a:t>这3位数字用于区分同一地区、同一出生日期的不同个体：</a:t>
          </a:r>
          <a:endParaRPr lang="zh-CN" altLang="en-US" sz="1400"/>
        </a:p>
        <a:p>
          <a:pPr algn="l"/>
          <a:r>
            <a:rPr lang="zh-CN" altLang="en-US" sz="1400"/>
            <a:t>‌第15、16位‌：通常代表所在地派出所的代码。</a:t>
          </a:r>
          <a:endParaRPr lang="zh-CN" altLang="en-US" sz="1400"/>
        </a:p>
        <a:p>
          <a:pPr algn="l"/>
          <a:r>
            <a:rPr lang="zh-CN" altLang="en-US" sz="1400"/>
            <a:t>‌第17位‌：表示性别，奇数代表男性，偶数代表女性。</a:t>
          </a:r>
          <a:endParaRPr lang="zh-CN" altLang="en-US" sz="1400"/>
        </a:p>
        <a:p>
          <a:pPr algn="l"/>
          <a:r>
            <a:rPr lang="zh-CN" altLang="en-US" sz="1400"/>
            <a:t>4. ‌校验码（第18位）‌</a:t>
          </a:r>
          <a:endParaRPr lang="zh-CN" altLang="en-US" sz="1400"/>
        </a:p>
        <a:p>
          <a:pPr algn="l"/>
          <a:r>
            <a:rPr lang="zh-CN" altLang="en-US" sz="1400"/>
            <a:t>最后一位是校验码，用于验证身份证号码的有效性。它通过前17位数字按照特定公式计算得出，可以是0-9的数字或“X”（代表10）。</a:t>
          </a:r>
          <a:endParaRPr lang="zh-CN" altLang="en-US" sz="14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4920;&#26684;&#21046;&#20316;&#39640;&#32423;&#31034;&#2036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财务必会49个常用函数"/>
      <sheetName val="SUMIF"/>
      <sheetName val="SUMPRODUCT"/>
      <sheetName val="汇总表"/>
      <sheetName val="广州分店"/>
      <sheetName val="天津分店"/>
      <sheetName val="武汉分店"/>
      <sheetName val="北京分店"/>
      <sheetName val="上海分店"/>
      <sheetName val="Filter、SORT函数组合"/>
      <sheetName val="出入库明细"/>
      <sheetName val="员工基本信息"/>
      <sheetName val="员工工资"/>
      <sheetName val="查找函数练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id="1" name="表1" displayName="表1" ref="A8:F21">
  <tableColumns count="6">
    <tableColumn id="1" name="姓名" dataDxfId="3" totalsRowLabel="汇总"/>
    <tableColumn id="2" name="基本工资" dataDxfId="4"/>
    <tableColumn id="3" name="加班费" dataDxfId="5"/>
    <tableColumn id="4" name="补贴" dataDxfId="6"/>
    <tableColumn id="5" name="全勤奖" dataDxfId="7"/>
    <tableColumn id="6" name="总工资" dataDxfId="8" totalsRowFunction="su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D21"/>
  <sheetViews>
    <sheetView tabSelected="1" workbookViewId="0">
      <selection activeCell="A21" sqref="A21:C21"/>
    </sheetView>
  </sheetViews>
  <sheetFormatPr defaultColWidth="8.88333333333333" defaultRowHeight="13.5" outlineLevelCol="3"/>
  <cols>
    <col min="1" max="1" width="7.775" customWidth="1"/>
    <col min="2" max="2" width="38.3333333333333" customWidth="1"/>
    <col min="3" max="3" width="33.5583333333333" customWidth="1"/>
    <col min="4" max="4" width="44.8916666666667" customWidth="1"/>
  </cols>
  <sheetData>
    <row r="1" ht="34" customHeight="1" spans="1:4">
      <c r="A1" s="320" t="s">
        <v>0</v>
      </c>
      <c r="B1" s="320"/>
      <c r="C1" s="320"/>
      <c r="D1" s="320"/>
    </row>
    <row r="2" ht="37.5" spans="1:4">
      <c r="A2" s="321" t="s">
        <v>1</v>
      </c>
      <c r="B2" s="322" t="s">
        <v>2</v>
      </c>
      <c r="C2" s="322"/>
      <c r="D2" s="323"/>
    </row>
    <row r="3" ht="25" customHeight="1" spans="1:4">
      <c r="A3" s="178">
        <f t="shared" ref="A3:A16" si="0">ROW()-2</f>
        <v>1</v>
      </c>
      <c r="B3" s="324" t="s">
        <v>3</v>
      </c>
      <c r="C3" s="325"/>
      <c r="D3" s="326"/>
    </row>
    <row r="4" ht="25" customHeight="1" spans="1:4">
      <c r="A4" s="178">
        <f t="shared" si="0"/>
        <v>2</v>
      </c>
      <c r="B4" s="324" t="s">
        <v>4</v>
      </c>
      <c r="C4" s="327"/>
      <c r="D4" s="328"/>
    </row>
    <row r="5" ht="25" customHeight="1" spans="1:4">
      <c r="A5" s="178">
        <f t="shared" si="0"/>
        <v>3</v>
      </c>
      <c r="B5" s="324" t="s">
        <v>5</v>
      </c>
      <c r="C5" s="327"/>
      <c r="D5" s="328"/>
    </row>
    <row r="6" ht="25" customHeight="1" spans="1:4">
      <c r="A6" s="178">
        <f t="shared" si="0"/>
        <v>4</v>
      </c>
      <c r="B6" s="324" t="s">
        <v>6</v>
      </c>
      <c r="C6" s="327"/>
      <c r="D6" s="328"/>
    </row>
    <row r="7" ht="25" customHeight="1" spans="1:4">
      <c r="A7" s="178">
        <f t="shared" si="0"/>
        <v>5</v>
      </c>
      <c r="B7" s="324" t="s">
        <v>7</v>
      </c>
      <c r="C7" s="327"/>
      <c r="D7" s="328"/>
    </row>
    <row r="8" ht="25" customHeight="1" spans="1:4">
      <c r="A8" s="178">
        <f t="shared" si="0"/>
        <v>6</v>
      </c>
      <c r="B8" s="324" t="s">
        <v>8</v>
      </c>
      <c r="C8" s="327"/>
      <c r="D8" s="328"/>
    </row>
    <row r="9" ht="25" customHeight="1" spans="1:4">
      <c r="A9" s="178">
        <f t="shared" si="0"/>
        <v>7</v>
      </c>
      <c r="B9" s="324" t="s">
        <v>9</v>
      </c>
      <c r="C9" s="327"/>
      <c r="D9" s="328"/>
    </row>
    <row r="10" ht="25" customHeight="1" spans="1:4">
      <c r="A10" s="178">
        <f t="shared" si="0"/>
        <v>8</v>
      </c>
      <c r="B10" s="324" t="s">
        <v>10</v>
      </c>
      <c r="C10" s="327"/>
      <c r="D10" s="328"/>
    </row>
    <row r="11" ht="25" customHeight="1" spans="1:4">
      <c r="A11" s="178">
        <f t="shared" si="0"/>
        <v>9</v>
      </c>
      <c r="B11" s="324" t="s">
        <v>11</v>
      </c>
      <c r="C11" s="327"/>
      <c r="D11" s="328"/>
    </row>
    <row r="12" ht="25" customHeight="1" spans="1:4">
      <c r="A12" s="178">
        <f t="shared" si="0"/>
        <v>10</v>
      </c>
      <c r="B12" s="324" t="s">
        <v>12</v>
      </c>
      <c r="C12" s="327"/>
      <c r="D12" s="328"/>
    </row>
    <row r="13" ht="25" customHeight="1" spans="1:4">
      <c r="A13" s="178">
        <f t="shared" si="0"/>
        <v>11</v>
      </c>
      <c r="B13" s="324" t="s">
        <v>13</v>
      </c>
      <c r="C13" s="327"/>
      <c r="D13" s="328"/>
    </row>
    <row r="14" ht="25" customHeight="1" spans="1:4">
      <c r="A14" s="178">
        <f t="shared" si="0"/>
        <v>12</v>
      </c>
      <c r="B14" s="324" t="s">
        <v>14</v>
      </c>
      <c r="C14" s="327"/>
      <c r="D14" s="328"/>
    </row>
    <row r="15" ht="25" customHeight="1" spans="1:4">
      <c r="A15" s="178">
        <f t="shared" si="0"/>
        <v>13</v>
      </c>
      <c r="B15" s="324" t="s">
        <v>15</v>
      </c>
      <c r="C15" s="327"/>
      <c r="D15" s="328"/>
    </row>
    <row r="16" ht="25" customHeight="1" spans="1:4">
      <c r="A16" s="190">
        <f t="shared" si="0"/>
        <v>14</v>
      </c>
      <c r="B16" s="329" t="s">
        <v>16</v>
      </c>
      <c r="C16" s="330"/>
      <c r="D16" s="331"/>
    </row>
    <row r="17" customFormat="1" spans="1:3">
      <c r="A17" s="332"/>
      <c r="B17" s="332"/>
      <c r="C17" s="332"/>
    </row>
    <row r="18" customFormat="1" spans="1:3">
      <c r="A18" s="332"/>
      <c r="B18" s="332"/>
      <c r="C18" s="332"/>
    </row>
    <row r="19" customFormat="1" spans="1:3">
      <c r="A19" s="332"/>
      <c r="B19" s="332"/>
      <c r="C19" s="332"/>
    </row>
    <row r="20" customFormat="1" spans="1:3">
      <c r="A20" s="332"/>
      <c r="B20" s="332"/>
      <c r="C20" s="332"/>
    </row>
    <row r="21" customFormat="1" spans="1:3">
      <c r="A21" s="332"/>
      <c r="B21" s="332"/>
      <c r="C21" s="332"/>
    </row>
  </sheetData>
  <mergeCells count="7">
    <mergeCell ref="A1:D1"/>
    <mergeCell ref="A17:C17"/>
    <mergeCell ref="A18:C18"/>
    <mergeCell ref="A19:C19"/>
    <mergeCell ref="A20:C20"/>
    <mergeCell ref="A21:C21"/>
    <mergeCell ref="C3:D16"/>
  </mergeCells>
  <hyperlinks>
    <hyperlink ref="B3" location="成绩单综合练习!A1" display="成绩单综合练习"/>
    <hyperlink ref="B6" location="计数练习2!A1" display="计数练习2"/>
    <hyperlink ref="B7" location="数据有效性练习!A1" display="数据有效性练习"/>
    <hyperlink ref="B8" location="日期函数练习!A1" display="日期函数练习"/>
    <hyperlink ref="B9" location="'TEXT-REPLACE-MID函数练习'!A1" display="TEXT-REPLACE-MID函数练习"/>
    <hyperlink ref="B10" location="查找函数练习1!A1" display="查找函数练习1"/>
    <hyperlink ref="B11" location="查找函数练习2!A1" display="查找函数练习2"/>
    <hyperlink ref="B12" location="数据透视表练习!A1" display="数据透视表练习"/>
    <hyperlink ref="B4" location="分类汇总!A1" display="分类汇总"/>
    <hyperlink ref="B16" location="快捷键大全!A1" display="快捷键大全"/>
    <hyperlink ref="B5" location="计数练习1!A1" display="计数练习1"/>
    <hyperlink ref="B13" location="批量填充公式!A1" display="批量填充公式"/>
    <hyperlink ref="B14" location="分列操作!A1" display="分列操作"/>
    <hyperlink ref="B15" location="几个快捷键应用!A1" display="几个快捷键应用"/>
  </hyperlinks>
  <pageMargins left="0.751388888888889" right="0.751388888888889" top="1" bottom="1" header="0.5" footer="0.5"/>
  <pageSetup paperSize="9" orientation="landscape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name="Button 1" r:id="rId3">
              <controlPr print="0" defaultSize="0">
                <anchor moveWithCells="1">
                  <from>
                    <xdr:col>0</xdr:col>
                    <xdr:colOff>590550</xdr:colOff>
                    <xdr:row>2</xdr:row>
                    <xdr:rowOff>9525</xdr:rowOff>
                  </from>
                  <to>
                    <xdr:col>2</xdr:col>
                    <xdr:colOff>3175</xdr:colOff>
                    <xdr:row>3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theme="4" tint="0.4"/>
  </sheetPr>
  <dimension ref="A1:I18"/>
  <sheetViews>
    <sheetView workbookViewId="0">
      <selection activeCell="K10" sqref="K10"/>
    </sheetView>
  </sheetViews>
  <sheetFormatPr defaultColWidth="8.88333333333333" defaultRowHeight="13.5"/>
  <cols>
    <col min="2" max="2" width="10.3333333333333" customWidth="1"/>
    <col min="4" max="4" width="16.4416666666667" customWidth="1"/>
    <col min="5" max="5" width="16.3333333333333" customWidth="1"/>
    <col min="6" max="6" width="41.6666666666667" customWidth="1"/>
    <col min="7" max="7" width="18.1083333333333" customWidth="1"/>
    <col min="8" max="8" width="12.1083333333333" customWidth="1"/>
    <col min="9" max="9" width="13.8916666666667"/>
  </cols>
  <sheetData>
    <row r="1" ht="18.75" spans="1:9">
      <c r="A1" s="139" t="s">
        <v>2339</v>
      </c>
      <c r="B1" s="139" t="s">
        <v>21</v>
      </c>
      <c r="C1" s="139" t="s">
        <v>2323</v>
      </c>
      <c r="D1" s="139" t="s">
        <v>2340</v>
      </c>
      <c r="E1" s="139" t="s">
        <v>2341</v>
      </c>
      <c r="F1" s="139" t="s">
        <v>2342</v>
      </c>
      <c r="G1" s="139" t="s">
        <v>2343</v>
      </c>
      <c r="H1" s="139" t="s">
        <v>2165</v>
      </c>
      <c r="I1" s="139" t="s">
        <v>2344</v>
      </c>
    </row>
    <row r="2" ht="79.85" spans="1:9">
      <c r="A2" s="62" t="s">
        <v>2345</v>
      </c>
      <c r="B2" s="140" t="s">
        <v>2346</v>
      </c>
      <c r="C2" s="140" t="s">
        <v>2347</v>
      </c>
      <c r="D2" s="141">
        <v>42480</v>
      </c>
      <c r="E2" s="140" t="s">
        <v>2348</v>
      </c>
      <c r="F2" s="140" t="s">
        <v>2349</v>
      </c>
      <c r="G2" s="140" t="s">
        <v>2350</v>
      </c>
      <c r="H2" s="140" t="s">
        <v>2351</v>
      </c>
      <c r="I2" s="140" t="str">
        <f>_xlfn.DISPIMG("ID_865F941965344C7CA1C6644323877F92",1)</f>
        <v>=DISPIMG("ID_865F941965344C7CA1C6644323877F92",1)</v>
      </c>
    </row>
    <row r="3" ht="78.6" spans="1:9">
      <c r="A3" s="62" t="s">
        <v>2352</v>
      </c>
      <c r="B3" s="140" t="s">
        <v>2353</v>
      </c>
      <c r="C3" s="140" t="s">
        <v>2347</v>
      </c>
      <c r="D3" s="141">
        <v>43403</v>
      </c>
      <c r="E3" s="140" t="s">
        <v>2354</v>
      </c>
      <c r="F3" s="140" t="s">
        <v>2355</v>
      </c>
      <c r="G3" s="140" t="s">
        <v>2356</v>
      </c>
      <c r="H3" s="140" t="s">
        <v>2357</v>
      </c>
      <c r="I3" s="140" t="str">
        <f>_xlfn.DISPIMG("ID_0586CA82620C4AA191FB41961F74E289",1)</f>
        <v>=DISPIMG("ID_0586CA82620C4AA191FB41961F74E289",1)</v>
      </c>
    </row>
    <row r="4" ht="86.2" spans="1:9">
      <c r="A4" s="62" t="s">
        <v>2358</v>
      </c>
      <c r="B4" s="140" t="s">
        <v>2359</v>
      </c>
      <c r="C4" s="140" t="s">
        <v>2347</v>
      </c>
      <c r="D4" s="141">
        <v>42736</v>
      </c>
      <c r="E4" s="140" t="s">
        <v>2360</v>
      </c>
      <c r="F4" s="140" t="s">
        <v>2361</v>
      </c>
      <c r="G4" s="140" t="s">
        <v>2362</v>
      </c>
      <c r="H4" s="140" t="s">
        <v>2363</v>
      </c>
      <c r="I4" s="140" t="str">
        <f>_xlfn.DISPIMG("ID_41CB6BD8F6FE4CAA90A29B276D1F039C",1)</f>
        <v>=DISPIMG("ID_41CB6BD8F6FE4CAA90A29B276D1F039C",1)</v>
      </c>
    </row>
    <row r="5" ht="89.85" spans="1:9">
      <c r="A5" s="62" t="s">
        <v>2364</v>
      </c>
      <c r="B5" s="140" t="s">
        <v>2365</v>
      </c>
      <c r="C5" s="140" t="s">
        <v>2347</v>
      </c>
      <c r="D5" s="141">
        <v>44005</v>
      </c>
      <c r="E5" s="140" t="s">
        <v>2366</v>
      </c>
      <c r="F5" s="140" t="s">
        <v>2367</v>
      </c>
      <c r="G5" s="140" t="s">
        <v>2368</v>
      </c>
      <c r="H5" s="140" t="s">
        <v>2351</v>
      </c>
      <c r="I5" s="140" t="str">
        <f>_xlfn.DISPIMG("ID_E69E8772D51B4F788EAE6BB1C992BD70",1)</f>
        <v>=DISPIMG("ID_E69E8772D51B4F788EAE6BB1C992BD70",1)</v>
      </c>
    </row>
    <row r="6" ht="75.65" spans="1:9">
      <c r="A6" s="62" t="s">
        <v>2369</v>
      </c>
      <c r="B6" s="140" t="s">
        <v>2370</v>
      </c>
      <c r="C6" s="140" t="s">
        <v>2371</v>
      </c>
      <c r="D6" s="141">
        <v>43356</v>
      </c>
      <c r="E6" s="140" t="s">
        <v>2372</v>
      </c>
      <c r="F6" s="140" t="s">
        <v>2373</v>
      </c>
      <c r="G6" s="140" t="s">
        <v>2368</v>
      </c>
      <c r="H6" s="140" t="s">
        <v>2174</v>
      </c>
      <c r="I6" s="140" t="str">
        <f>_xlfn.DISPIMG("ID_BBDE91EABA5A40DC8C280C13BBECF547",1)</f>
        <v>=DISPIMG("ID_BBDE91EABA5A40DC8C280C13BBECF547",1)</v>
      </c>
    </row>
    <row r="7" ht="80.3" spans="1:9">
      <c r="A7" s="62" t="s">
        <v>2374</v>
      </c>
      <c r="B7" s="140" t="s">
        <v>2375</v>
      </c>
      <c r="C7" s="140" t="s">
        <v>2371</v>
      </c>
      <c r="D7" s="141">
        <v>42882</v>
      </c>
      <c r="E7" s="140" t="s">
        <v>2376</v>
      </c>
      <c r="F7" s="140" t="s">
        <v>2377</v>
      </c>
      <c r="G7" s="140" t="s">
        <v>2356</v>
      </c>
      <c r="H7" s="140" t="s">
        <v>2351</v>
      </c>
      <c r="I7" s="140" t="str">
        <f>_xlfn.DISPIMG("ID_2E78AD79561042A997B10BB0DB5F6FAB",1)</f>
        <v>=DISPIMG("ID_2E78AD79561042A997B10BB0DB5F6FAB",1)</v>
      </c>
    </row>
    <row r="8" ht="88.35" spans="1:9">
      <c r="A8" s="62" t="s">
        <v>2378</v>
      </c>
      <c r="B8" s="140" t="s">
        <v>2379</v>
      </c>
      <c r="C8" s="140" t="s">
        <v>2347</v>
      </c>
      <c r="D8" s="141">
        <v>43186</v>
      </c>
      <c r="E8" s="140" t="s">
        <v>2380</v>
      </c>
      <c r="F8" s="140" t="s">
        <v>2381</v>
      </c>
      <c r="G8" s="140" t="s">
        <v>2382</v>
      </c>
      <c r="H8" s="140" t="s">
        <v>2363</v>
      </c>
      <c r="I8" s="140" t="str">
        <f>_xlfn.DISPIMG("ID_D63BFBB0C6964E33971C027D916287C9",1)</f>
        <v>=DISPIMG("ID_D63BFBB0C6964E33971C027D916287C9",1)</v>
      </c>
    </row>
    <row r="9" ht="75" spans="1:9">
      <c r="A9" s="62" t="s">
        <v>2383</v>
      </c>
      <c r="B9" s="140" t="s">
        <v>2384</v>
      </c>
      <c r="C9" s="140" t="s">
        <v>2347</v>
      </c>
      <c r="D9" s="141">
        <v>43001</v>
      </c>
      <c r="E9" s="140" t="s">
        <v>2385</v>
      </c>
      <c r="F9" s="140" t="s">
        <v>2386</v>
      </c>
      <c r="G9" s="140" t="s">
        <v>2387</v>
      </c>
      <c r="H9" s="140" t="s">
        <v>2174</v>
      </c>
      <c r="I9" s="140" t="str">
        <f>_xlfn.DISPIMG("ID_5D2BAAEB68FB4EB69A8A068BA24CA0AE",1)</f>
        <v>=DISPIMG("ID_5D2BAAEB68FB4EB69A8A068BA24CA0AE",1)</v>
      </c>
    </row>
    <row r="10" ht="75.15" spans="1:9">
      <c r="A10" s="62" t="s">
        <v>2388</v>
      </c>
      <c r="B10" s="140" t="s">
        <v>2389</v>
      </c>
      <c r="C10" s="140" t="s">
        <v>2347</v>
      </c>
      <c r="D10" s="141">
        <v>42967</v>
      </c>
      <c r="E10" s="140" t="s">
        <v>2390</v>
      </c>
      <c r="F10" s="140" t="s">
        <v>2391</v>
      </c>
      <c r="G10" s="140" t="s">
        <v>2392</v>
      </c>
      <c r="H10" s="140" t="s">
        <v>2363</v>
      </c>
      <c r="I10" s="140" t="str">
        <f>_xlfn.DISPIMG("ID_CAF4EE424ECB434D97D6FE40082B84A0",1)</f>
        <v>=DISPIMG("ID_CAF4EE424ECB434D97D6FE40082B84A0",1)</v>
      </c>
    </row>
    <row r="11" ht="14.25" spans="1:9">
      <c r="A11" s="62" t="s">
        <v>2393</v>
      </c>
      <c r="B11" s="140" t="s">
        <v>2394</v>
      </c>
      <c r="C11" s="140" t="s">
        <v>2347</v>
      </c>
      <c r="D11" s="141">
        <v>42711</v>
      </c>
      <c r="E11" s="140" t="s">
        <v>2395</v>
      </c>
      <c r="F11" s="140" t="s">
        <v>2396</v>
      </c>
      <c r="G11" s="140" t="s">
        <v>2397</v>
      </c>
      <c r="H11" s="140" t="s">
        <v>2398</v>
      </c>
      <c r="I11" s="140"/>
    </row>
    <row r="12" ht="14.25" spans="1:9">
      <c r="A12" s="62" t="s">
        <v>2399</v>
      </c>
      <c r="B12" s="140" t="s">
        <v>2400</v>
      </c>
      <c r="C12" s="140" t="s">
        <v>2347</v>
      </c>
      <c r="D12" s="141">
        <v>43089</v>
      </c>
      <c r="E12" s="140" t="s">
        <v>2401</v>
      </c>
      <c r="F12" s="140" t="s">
        <v>2402</v>
      </c>
      <c r="G12" s="140" t="s">
        <v>2403</v>
      </c>
      <c r="H12" s="140" t="s">
        <v>2174</v>
      </c>
      <c r="I12" s="140"/>
    </row>
    <row r="13" ht="14.25" spans="1:9">
      <c r="A13" s="62" t="s">
        <v>2404</v>
      </c>
      <c r="B13" s="140" t="s">
        <v>2405</v>
      </c>
      <c r="C13" s="140" t="s">
        <v>2347</v>
      </c>
      <c r="D13" s="141">
        <v>42580</v>
      </c>
      <c r="E13" s="140" t="s">
        <v>2406</v>
      </c>
      <c r="F13" s="140" t="s">
        <v>2407</v>
      </c>
      <c r="G13" s="140" t="s">
        <v>2362</v>
      </c>
      <c r="H13" s="140" t="s">
        <v>2363</v>
      </c>
      <c r="I13" s="140"/>
    </row>
    <row r="14" ht="14.25" spans="1:9">
      <c r="A14" s="62" t="s">
        <v>2408</v>
      </c>
      <c r="B14" s="140" t="s">
        <v>2409</v>
      </c>
      <c r="C14" s="140" t="s">
        <v>2371</v>
      </c>
      <c r="D14" s="141">
        <v>43411</v>
      </c>
      <c r="E14" s="140" t="s">
        <v>2410</v>
      </c>
      <c r="F14" s="140" t="s">
        <v>2411</v>
      </c>
      <c r="G14" s="140" t="s">
        <v>2412</v>
      </c>
      <c r="H14" s="140" t="s">
        <v>2413</v>
      </c>
      <c r="I14" s="140"/>
    </row>
    <row r="15" ht="14.25" spans="1:9">
      <c r="A15" s="62" t="s">
        <v>2414</v>
      </c>
      <c r="B15" s="140" t="s">
        <v>2415</v>
      </c>
      <c r="C15" s="140" t="s">
        <v>2371</v>
      </c>
      <c r="D15" s="141">
        <v>44122</v>
      </c>
      <c r="E15" s="140" t="s">
        <v>2416</v>
      </c>
      <c r="F15" s="140" t="s">
        <v>2417</v>
      </c>
      <c r="G15" s="140" t="s">
        <v>2397</v>
      </c>
      <c r="H15" s="140" t="s">
        <v>2174</v>
      </c>
      <c r="I15" s="140"/>
    </row>
    <row r="16" ht="14.25" spans="1:9">
      <c r="A16" s="62" t="s">
        <v>2418</v>
      </c>
      <c r="B16" s="140" t="s">
        <v>2419</v>
      </c>
      <c r="C16" s="140" t="s">
        <v>2371</v>
      </c>
      <c r="D16" s="141">
        <v>44069</v>
      </c>
      <c r="E16" s="140" t="s">
        <v>2420</v>
      </c>
      <c r="F16" s="140" t="s">
        <v>2421</v>
      </c>
      <c r="G16" s="140" t="s">
        <v>2362</v>
      </c>
      <c r="H16" s="140" t="s">
        <v>2174</v>
      </c>
      <c r="I16" s="140"/>
    </row>
    <row r="17" ht="14.25" spans="1:9">
      <c r="A17" s="62" t="s">
        <v>2422</v>
      </c>
      <c r="B17" s="140" t="s">
        <v>2423</v>
      </c>
      <c r="C17" s="140" t="s">
        <v>2371</v>
      </c>
      <c r="D17" s="141">
        <v>44061</v>
      </c>
      <c r="E17" s="140" t="s">
        <v>2424</v>
      </c>
      <c r="F17" s="140" t="s">
        <v>2425</v>
      </c>
      <c r="G17" s="140" t="s">
        <v>2356</v>
      </c>
      <c r="H17" s="140" t="s">
        <v>2357</v>
      </c>
      <c r="I17" s="140"/>
    </row>
    <row r="18" ht="14.25" spans="1:9">
      <c r="A18" s="62" t="s">
        <v>2426</v>
      </c>
      <c r="B18" s="140" t="s">
        <v>2427</v>
      </c>
      <c r="C18" s="140" t="s">
        <v>2347</v>
      </c>
      <c r="D18" s="141">
        <v>43057</v>
      </c>
      <c r="E18" s="140" t="s">
        <v>2428</v>
      </c>
      <c r="F18" s="140" t="s">
        <v>2429</v>
      </c>
      <c r="G18" s="140" t="s">
        <v>2430</v>
      </c>
      <c r="H18" s="140" t="s">
        <v>2363</v>
      </c>
      <c r="I18" s="140"/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theme="4" tint="0.4"/>
  </sheetPr>
  <dimension ref="A1:L18"/>
  <sheetViews>
    <sheetView workbookViewId="0">
      <selection activeCell="L24" sqref="L24"/>
    </sheetView>
  </sheetViews>
  <sheetFormatPr defaultColWidth="8.88333333333333" defaultRowHeight="13.5"/>
  <cols>
    <col min="1" max="1" width="7.25" customWidth="1"/>
    <col min="2" max="2" width="8.38333333333333" customWidth="1"/>
    <col min="3" max="4" width="12.8833333333333" customWidth="1"/>
    <col min="5" max="5" width="7.25" customWidth="1"/>
    <col min="6" max="6" width="9.88333333333333" customWidth="1"/>
    <col min="7" max="7" width="12.8833333333333" customWidth="1"/>
    <col min="8" max="8" width="18.8833333333333" customWidth="1"/>
    <col min="9" max="11" width="12.8833333333333" customWidth="1"/>
    <col min="12" max="12" width="24.8833333333333" customWidth="1"/>
  </cols>
  <sheetData>
    <row r="1" ht="18.75" spans="1:12">
      <c r="A1" s="139" t="s">
        <v>2339</v>
      </c>
      <c r="B1" s="139" t="s">
        <v>21</v>
      </c>
      <c r="C1" s="139" t="s">
        <v>2431</v>
      </c>
      <c r="D1" s="139" t="s">
        <v>2432</v>
      </c>
      <c r="E1" s="139" t="s">
        <v>2433</v>
      </c>
      <c r="F1" s="139" t="s">
        <v>2434</v>
      </c>
      <c r="G1" s="139" t="s">
        <v>2435</v>
      </c>
      <c r="H1" s="139" t="s">
        <v>2436</v>
      </c>
      <c r="I1" s="139" t="s">
        <v>2437</v>
      </c>
      <c r="J1" s="139" t="s">
        <v>2438</v>
      </c>
      <c r="K1" s="139" t="s">
        <v>2439</v>
      </c>
      <c r="L1" s="139" t="s">
        <v>2440</v>
      </c>
    </row>
    <row r="2" ht="14.25" spans="1:12">
      <c r="A2" s="62" t="s">
        <v>2345</v>
      </c>
      <c r="B2" s="62" t="s">
        <v>2346</v>
      </c>
      <c r="C2" s="62">
        <v>4000</v>
      </c>
      <c r="D2" s="62">
        <v>90</v>
      </c>
      <c r="E2" s="62">
        <v>600</v>
      </c>
      <c r="F2" s="62">
        <v>300</v>
      </c>
      <c r="G2" s="62">
        <v>100</v>
      </c>
      <c r="H2" s="62">
        <f t="shared" ref="H2:H18" si="0">C2+E2+F2+G2</f>
        <v>5000</v>
      </c>
      <c r="I2" s="62">
        <v>203.58</v>
      </c>
      <c r="J2" s="62">
        <v>183</v>
      </c>
      <c r="K2" s="62">
        <v>86</v>
      </c>
      <c r="L2" s="62">
        <f t="shared" ref="L2:L18" si="1">H2-I2-J2-K2</f>
        <v>4527.42</v>
      </c>
    </row>
    <row r="3" ht="14.25" spans="1:12">
      <c r="A3" s="62" t="s">
        <v>2352</v>
      </c>
      <c r="B3" s="62" t="s">
        <v>2353</v>
      </c>
      <c r="C3" s="62">
        <v>4500</v>
      </c>
      <c r="D3" s="62">
        <v>60</v>
      </c>
      <c r="E3" s="62">
        <v>300</v>
      </c>
      <c r="F3" s="62">
        <v>300</v>
      </c>
      <c r="G3" s="62">
        <v>100</v>
      </c>
      <c r="H3" s="62">
        <f t="shared" si="0"/>
        <v>5200</v>
      </c>
      <c r="I3" s="62">
        <v>216.61</v>
      </c>
      <c r="J3" s="62">
        <v>192</v>
      </c>
      <c r="K3" s="62">
        <v>91</v>
      </c>
      <c r="L3" s="62">
        <f t="shared" si="1"/>
        <v>4700.39</v>
      </c>
    </row>
    <row r="4" ht="14.25" spans="1:12">
      <c r="A4" s="62" t="s">
        <v>2358</v>
      </c>
      <c r="B4" s="62" t="s">
        <v>2359</v>
      </c>
      <c r="C4" s="62">
        <v>4500</v>
      </c>
      <c r="D4" s="62">
        <v>80</v>
      </c>
      <c r="E4" s="62">
        <v>500</v>
      </c>
      <c r="F4" s="62">
        <v>300</v>
      </c>
      <c r="G4" s="62">
        <v>100</v>
      </c>
      <c r="H4" s="62">
        <f t="shared" si="0"/>
        <v>5400</v>
      </c>
      <c r="I4" s="62">
        <v>213.34</v>
      </c>
      <c r="J4" s="62">
        <v>152</v>
      </c>
      <c r="K4" s="62">
        <v>51</v>
      </c>
      <c r="L4" s="62">
        <f t="shared" si="1"/>
        <v>4983.66</v>
      </c>
    </row>
    <row r="5" ht="14.25" spans="1:12">
      <c r="A5" s="62" t="s">
        <v>2364</v>
      </c>
      <c r="B5" s="62" t="s">
        <v>2365</v>
      </c>
      <c r="C5" s="62">
        <v>4500</v>
      </c>
      <c r="D5" s="62">
        <v>90</v>
      </c>
      <c r="E5" s="62">
        <v>600</v>
      </c>
      <c r="F5" s="62">
        <v>100</v>
      </c>
      <c r="G5" s="62">
        <v>100</v>
      </c>
      <c r="H5" s="62">
        <f t="shared" si="0"/>
        <v>5300</v>
      </c>
      <c r="I5" s="62">
        <v>216.61</v>
      </c>
      <c r="J5" s="62">
        <v>151</v>
      </c>
      <c r="K5" s="62">
        <v>52</v>
      </c>
      <c r="L5" s="62">
        <f t="shared" si="1"/>
        <v>4880.39</v>
      </c>
    </row>
    <row r="6" ht="14.25" spans="1:12">
      <c r="A6" s="62" t="s">
        <v>2369</v>
      </c>
      <c r="B6" s="62" t="s">
        <v>2370</v>
      </c>
      <c r="C6" s="62">
        <v>10000</v>
      </c>
      <c r="D6" s="62">
        <v>85</v>
      </c>
      <c r="E6" s="62">
        <v>600</v>
      </c>
      <c r="F6" s="62">
        <v>300</v>
      </c>
      <c r="G6" s="62">
        <v>100</v>
      </c>
      <c r="H6" s="62">
        <f t="shared" si="0"/>
        <v>11000</v>
      </c>
      <c r="I6" s="62">
        <v>314.23</v>
      </c>
      <c r="J6" s="62">
        <v>128</v>
      </c>
      <c r="K6" s="62">
        <v>14</v>
      </c>
      <c r="L6" s="62">
        <f t="shared" si="1"/>
        <v>10543.77</v>
      </c>
    </row>
    <row r="7" ht="14.25" spans="1:12">
      <c r="A7" s="62" t="s">
        <v>2374</v>
      </c>
      <c r="B7" s="62" t="s">
        <v>2375</v>
      </c>
      <c r="C7" s="62">
        <v>5000</v>
      </c>
      <c r="D7" s="62">
        <v>85</v>
      </c>
      <c r="E7" s="62">
        <v>600</v>
      </c>
      <c r="F7" s="62">
        <v>300</v>
      </c>
      <c r="G7" s="62">
        <v>100</v>
      </c>
      <c r="H7" s="62">
        <f t="shared" si="0"/>
        <v>6000</v>
      </c>
      <c r="I7" s="62">
        <v>239.45</v>
      </c>
      <c r="J7" s="62">
        <v>146</v>
      </c>
      <c r="K7" s="62">
        <v>87</v>
      </c>
      <c r="L7" s="62">
        <f t="shared" si="1"/>
        <v>5527.55</v>
      </c>
    </row>
    <row r="8" ht="14.25" spans="1:12">
      <c r="A8" s="62" t="s">
        <v>2378</v>
      </c>
      <c r="B8" s="62" t="s">
        <v>2379</v>
      </c>
      <c r="C8" s="62">
        <v>4500</v>
      </c>
      <c r="D8" s="62">
        <v>80</v>
      </c>
      <c r="E8" s="62">
        <v>500</v>
      </c>
      <c r="F8" s="62">
        <v>100</v>
      </c>
      <c r="G8" s="62">
        <v>100</v>
      </c>
      <c r="H8" s="62">
        <f t="shared" si="0"/>
        <v>5200</v>
      </c>
      <c r="I8" s="62">
        <v>216.61</v>
      </c>
      <c r="J8" s="62">
        <v>120</v>
      </c>
      <c r="K8" s="62">
        <v>4</v>
      </c>
      <c r="L8" s="62">
        <f t="shared" si="1"/>
        <v>4859.39</v>
      </c>
    </row>
    <row r="9" ht="14.25" spans="1:12">
      <c r="A9" s="62" t="s">
        <v>2383</v>
      </c>
      <c r="B9" s="62" t="s">
        <v>2384</v>
      </c>
      <c r="C9" s="62">
        <v>4500</v>
      </c>
      <c r="D9" s="62">
        <v>75</v>
      </c>
      <c r="E9" s="62">
        <v>500</v>
      </c>
      <c r="F9" s="62">
        <v>300</v>
      </c>
      <c r="G9" s="62">
        <v>100</v>
      </c>
      <c r="H9" s="62">
        <f t="shared" si="0"/>
        <v>5400</v>
      </c>
      <c r="I9" s="62">
        <v>216.61</v>
      </c>
      <c r="J9" s="62">
        <v>191</v>
      </c>
      <c r="K9" s="62">
        <v>20</v>
      </c>
      <c r="L9" s="62">
        <f t="shared" si="1"/>
        <v>4972.39</v>
      </c>
    </row>
    <row r="10" ht="14.25" spans="1:12">
      <c r="A10" s="62" t="s">
        <v>2388</v>
      </c>
      <c r="B10" s="62" t="s">
        <v>2389</v>
      </c>
      <c r="C10" s="62">
        <v>6500</v>
      </c>
      <c r="D10" s="62">
        <v>90</v>
      </c>
      <c r="E10" s="62">
        <v>600</v>
      </c>
      <c r="F10" s="62">
        <v>300</v>
      </c>
      <c r="G10" s="62">
        <v>100</v>
      </c>
      <c r="H10" s="62">
        <f t="shared" si="0"/>
        <v>7500</v>
      </c>
      <c r="I10" s="62">
        <v>310.22</v>
      </c>
      <c r="J10" s="62">
        <v>153</v>
      </c>
      <c r="K10" s="62">
        <v>44</v>
      </c>
      <c r="L10" s="62">
        <f t="shared" si="1"/>
        <v>6992.78</v>
      </c>
    </row>
    <row r="11" ht="14.25" spans="1:12">
      <c r="A11" s="62" t="s">
        <v>2393</v>
      </c>
      <c r="B11" s="62" t="s">
        <v>2394</v>
      </c>
      <c r="C11" s="62">
        <v>8000</v>
      </c>
      <c r="D11" s="62">
        <v>80</v>
      </c>
      <c r="E11" s="62">
        <v>500</v>
      </c>
      <c r="F11" s="62">
        <v>300</v>
      </c>
      <c r="G11" s="62">
        <v>100</v>
      </c>
      <c r="H11" s="62">
        <f t="shared" si="0"/>
        <v>8900</v>
      </c>
      <c r="I11" s="62">
        <v>216.61</v>
      </c>
      <c r="J11" s="62">
        <v>128</v>
      </c>
      <c r="K11" s="62">
        <v>58</v>
      </c>
      <c r="L11" s="62">
        <f t="shared" si="1"/>
        <v>8497.39</v>
      </c>
    </row>
    <row r="12" ht="14.25" spans="1:12">
      <c r="A12" s="62" t="s">
        <v>2399</v>
      </c>
      <c r="B12" s="62" t="s">
        <v>2400</v>
      </c>
      <c r="C12" s="62">
        <v>4500</v>
      </c>
      <c r="D12" s="62">
        <v>90</v>
      </c>
      <c r="E12" s="62">
        <v>600</v>
      </c>
      <c r="F12" s="62">
        <v>100</v>
      </c>
      <c r="G12" s="62">
        <v>100</v>
      </c>
      <c r="H12" s="62">
        <f t="shared" si="0"/>
        <v>5300</v>
      </c>
      <c r="I12" s="62">
        <v>216.61</v>
      </c>
      <c r="J12" s="62">
        <v>132</v>
      </c>
      <c r="K12" s="62">
        <v>73</v>
      </c>
      <c r="L12" s="62">
        <f t="shared" si="1"/>
        <v>4878.39</v>
      </c>
    </row>
    <row r="13" ht="14.25" spans="1:12">
      <c r="A13" s="62" t="s">
        <v>2404</v>
      </c>
      <c r="B13" s="62" t="s">
        <v>2405</v>
      </c>
      <c r="C13" s="62">
        <v>4500</v>
      </c>
      <c r="D13" s="62">
        <v>85</v>
      </c>
      <c r="E13" s="62">
        <v>600</v>
      </c>
      <c r="F13" s="62">
        <v>300</v>
      </c>
      <c r="G13" s="62">
        <v>100</v>
      </c>
      <c r="H13" s="62">
        <f t="shared" si="0"/>
        <v>5500</v>
      </c>
      <c r="I13" s="62">
        <v>216.61</v>
      </c>
      <c r="J13" s="62">
        <v>129</v>
      </c>
      <c r="K13" s="62">
        <v>2</v>
      </c>
      <c r="L13" s="62">
        <f t="shared" si="1"/>
        <v>5152.39</v>
      </c>
    </row>
    <row r="14" ht="14.25" spans="1:12">
      <c r="A14" s="62" t="s">
        <v>2408</v>
      </c>
      <c r="B14" s="62" t="s">
        <v>2409</v>
      </c>
      <c r="C14" s="62">
        <v>7000</v>
      </c>
      <c r="D14" s="62">
        <v>95</v>
      </c>
      <c r="E14" s="62">
        <v>800</v>
      </c>
      <c r="F14" s="62">
        <v>300</v>
      </c>
      <c r="G14" s="62">
        <v>100</v>
      </c>
      <c r="H14" s="62">
        <f t="shared" si="0"/>
        <v>8200</v>
      </c>
      <c r="I14" s="62">
        <v>333.44</v>
      </c>
      <c r="J14" s="62">
        <v>109</v>
      </c>
      <c r="K14" s="62">
        <v>48</v>
      </c>
      <c r="L14" s="62">
        <f t="shared" si="1"/>
        <v>7709.56</v>
      </c>
    </row>
    <row r="15" ht="14.25" spans="1:12">
      <c r="A15" s="62" t="s">
        <v>2414</v>
      </c>
      <c r="B15" s="62" t="s">
        <v>2415</v>
      </c>
      <c r="C15" s="62">
        <v>8000</v>
      </c>
      <c r="D15" s="62">
        <v>95</v>
      </c>
      <c r="E15" s="62">
        <v>800</v>
      </c>
      <c r="F15" s="62">
        <v>100</v>
      </c>
      <c r="G15" s="62">
        <v>100</v>
      </c>
      <c r="H15" s="62">
        <f t="shared" si="0"/>
        <v>9000</v>
      </c>
      <c r="I15" s="62">
        <v>316.29</v>
      </c>
      <c r="J15" s="62">
        <v>156</v>
      </c>
      <c r="K15" s="62">
        <v>96</v>
      </c>
      <c r="L15" s="62">
        <f t="shared" si="1"/>
        <v>8431.71</v>
      </c>
    </row>
    <row r="16" ht="14.25" spans="1:12">
      <c r="A16" s="62" t="s">
        <v>2418</v>
      </c>
      <c r="B16" s="62" t="s">
        <v>2419</v>
      </c>
      <c r="C16" s="62">
        <v>4500</v>
      </c>
      <c r="D16" s="62">
        <v>75</v>
      </c>
      <c r="E16" s="62">
        <v>500</v>
      </c>
      <c r="F16" s="62">
        <v>300</v>
      </c>
      <c r="G16" s="62">
        <v>100</v>
      </c>
      <c r="H16" s="62">
        <f t="shared" si="0"/>
        <v>5400</v>
      </c>
      <c r="I16" s="62">
        <v>216.61</v>
      </c>
      <c r="J16" s="62">
        <v>133</v>
      </c>
      <c r="K16" s="62">
        <v>30</v>
      </c>
      <c r="L16" s="62">
        <f t="shared" si="1"/>
        <v>5020.39</v>
      </c>
    </row>
    <row r="17" ht="14.25" spans="1:12">
      <c r="A17" s="62" t="s">
        <v>2422</v>
      </c>
      <c r="B17" s="62" t="s">
        <v>2423</v>
      </c>
      <c r="C17" s="62">
        <v>10000</v>
      </c>
      <c r="D17" s="62">
        <v>85</v>
      </c>
      <c r="E17" s="62">
        <v>600</v>
      </c>
      <c r="F17" s="62">
        <v>100</v>
      </c>
      <c r="G17" s="62">
        <v>100</v>
      </c>
      <c r="H17" s="62">
        <f t="shared" si="0"/>
        <v>10800</v>
      </c>
      <c r="I17" s="62">
        <v>224.56</v>
      </c>
      <c r="J17" s="62">
        <v>183</v>
      </c>
      <c r="K17" s="62">
        <v>76</v>
      </c>
      <c r="L17" s="62">
        <f t="shared" si="1"/>
        <v>10316.44</v>
      </c>
    </row>
    <row r="18" ht="14.25" spans="1:12">
      <c r="A18" s="62" t="s">
        <v>2426</v>
      </c>
      <c r="B18" s="62" t="s">
        <v>2427</v>
      </c>
      <c r="C18" s="62">
        <v>4000</v>
      </c>
      <c r="D18" s="62">
        <v>75</v>
      </c>
      <c r="E18" s="62">
        <v>500</v>
      </c>
      <c r="F18" s="62">
        <v>300</v>
      </c>
      <c r="G18" s="62">
        <v>100</v>
      </c>
      <c r="H18" s="62">
        <f t="shared" si="0"/>
        <v>4900</v>
      </c>
      <c r="I18" s="62">
        <v>203.58</v>
      </c>
      <c r="J18" s="62">
        <v>102</v>
      </c>
      <c r="K18" s="62">
        <v>62</v>
      </c>
      <c r="L18" s="62">
        <f t="shared" si="1"/>
        <v>4532.42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theme="4" tint="0.4"/>
  </sheetPr>
  <dimension ref="A1:K18"/>
  <sheetViews>
    <sheetView topLeftCell="A2" workbookViewId="0">
      <selection activeCell="G16" sqref="G16"/>
    </sheetView>
  </sheetViews>
  <sheetFormatPr defaultColWidth="8.88333333333333" defaultRowHeight="13.5"/>
  <cols>
    <col min="1" max="1" width="18.8833333333333" customWidth="1"/>
    <col min="2" max="2" width="19.5" customWidth="1"/>
    <col min="3" max="3" width="44.75" customWidth="1"/>
    <col min="4" max="4" width="13.3333333333333" customWidth="1"/>
    <col min="5" max="5" width="16.6666666666667" customWidth="1"/>
    <col min="7" max="7" width="16.3333333333333" customWidth="1"/>
    <col min="8" max="8" width="17.1083333333333" customWidth="1"/>
    <col min="9" max="9" width="46.8916666666667" customWidth="1"/>
  </cols>
  <sheetData>
    <row r="1" ht="18.75" spans="1:9">
      <c r="A1" s="19" t="s">
        <v>2441</v>
      </c>
      <c r="B1" s="19"/>
      <c r="C1" s="19"/>
      <c r="D1" s="19"/>
      <c r="E1" s="19"/>
      <c r="F1" s="19"/>
      <c r="G1" s="19"/>
      <c r="H1" s="19"/>
      <c r="I1" s="19"/>
    </row>
    <row r="2" ht="178" customHeight="1" spans="1:9">
      <c r="A2" s="20" t="s">
        <v>2442</v>
      </c>
      <c r="B2" s="21"/>
      <c r="C2" s="21"/>
      <c r="D2" s="21"/>
      <c r="E2" s="21"/>
      <c r="F2" s="21"/>
      <c r="G2" s="21"/>
      <c r="H2" s="21"/>
      <c r="I2" s="21"/>
    </row>
    <row r="4" customFormat="1" spans="1:11">
      <c r="A4" s="127" t="s">
        <v>2443</v>
      </c>
      <c r="B4" s="128"/>
      <c r="C4" s="128"/>
      <c r="D4" s="128"/>
      <c r="E4" s="128"/>
      <c r="G4" s="127" t="s">
        <v>2443</v>
      </c>
      <c r="H4" s="127"/>
      <c r="I4" s="127"/>
      <c r="J4" s="127"/>
      <c r="K4" s="127"/>
    </row>
    <row r="5" customFormat="1" ht="7" customHeight="1" spans="1:11">
      <c r="A5" s="128"/>
      <c r="B5" s="128"/>
      <c r="C5" s="128"/>
      <c r="D5" s="128"/>
      <c r="E5" s="128"/>
      <c r="G5" s="127"/>
      <c r="H5" s="127"/>
      <c r="I5" s="127"/>
      <c r="J5" s="127"/>
      <c r="K5" s="127"/>
    </row>
    <row r="6" customFormat="1" ht="18.75" spans="1:9">
      <c r="A6" s="129" t="s">
        <v>2444</v>
      </c>
      <c r="B6" s="130" t="s">
        <v>2375</v>
      </c>
      <c r="C6" s="131" t="s">
        <v>2445</v>
      </c>
      <c r="G6" s="129" t="s">
        <v>2444</v>
      </c>
      <c r="H6" s="130"/>
      <c r="I6" s="131" t="s">
        <v>2446</v>
      </c>
    </row>
    <row r="7" customFormat="1" ht="18.75" spans="1:11">
      <c r="A7" s="132" t="s">
        <v>21</v>
      </c>
      <c r="B7" s="133" t="s">
        <v>2341</v>
      </c>
      <c r="C7" s="133" t="s">
        <v>2342</v>
      </c>
      <c r="D7" s="133" t="s">
        <v>2431</v>
      </c>
      <c r="E7" s="133" t="s">
        <v>2436</v>
      </c>
      <c r="G7" s="132" t="s">
        <v>21</v>
      </c>
      <c r="H7" s="133" t="s">
        <v>2341</v>
      </c>
      <c r="I7" s="133" t="s">
        <v>2342</v>
      </c>
      <c r="J7" s="133" t="s">
        <v>2343</v>
      </c>
      <c r="K7" s="133" t="s">
        <v>2165</v>
      </c>
    </row>
    <row r="8" customFormat="1" ht="17.25" spans="1:11">
      <c r="A8" s="134"/>
      <c r="B8" s="135"/>
      <c r="C8" s="135"/>
      <c r="D8" s="135"/>
      <c r="E8" s="135"/>
      <c r="G8" s="134"/>
      <c r="H8" s="135"/>
      <c r="I8" s="135"/>
      <c r="J8" s="138"/>
      <c r="K8" s="138"/>
    </row>
    <row r="9" customFormat="1" ht="17.25" spans="1:11">
      <c r="A9" s="135"/>
      <c r="B9" s="136"/>
      <c r="C9" s="136"/>
      <c r="D9" s="135"/>
      <c r="E9" s="135"/>
      <c r="G9" s="135"/>
      <c r="H9" s="135"/>
      <c r="I9" s="136"/>
      <c r="J9" s="138"/>
      <c r="K9" s="138"/>
    </row>
    <row r="10" customFormat="1" ht="17.25" spans="1:11">
      <c r="A10" s="135"/>
      <c r="B10" s="136"/>
      <c r="C10" s="136"/>
      <c r="D10" s="135"/>
      <c r="E10" s="135"/>
      <c r="G10" s="135"/>
      <c r="H10" s="135"/>
      <c r="I10" s="136"/>
      <c r="J10" s="138"/>
      <c r="K10" s="138"/>
    </row>
    <row r="11" customFormat="1" ht="17.25" spans="1:11">
      <c r="A11" s="135"/>
      <c r="B11" s="137" t="str">
        <f>VLOOKUP($B$6,员工基本信息!$B$2:$H$18,4,0)</f>
        <v>13917163***</v>
      </c>
      <c r="C11" s="137" t="str">
        <f>VLOOKUP($B$6,员工基本信息!$B$2:$H$18,5,0)</f>
        <v>山东省枣庄市山亭区XXX街道XX社区</v>
      </c>
      <c r="D11" s="135"/>
      <c r="E11" s="135"/>
      <c r="G11" s="135" t="s">
        <v>2375</v>
      </c>
      <c r="H11" s="137" t="str">
        <f>_xlfn.XLOOKUP(G11,员工基本信息!$B$2:$B$18,员工基本信息!$E$2:$E$18)</f>
        <v>13917163***</v>
      </c>
      <c r="I11" s="137"/>
      <c r="J11" s="138"/>
      <c r="K11" s="138"/>
    </row>
    <row r="12" customFormat="1"/>
    <row r="13" customFormat="1" ht="18.75" spans="3:3">
      <c r="C13" s="131" t="s">
        <v>2447</v>
      </c>
    </row>
    <row r="14" customFormat="1" ht="18.75" spans="1:5">
      <c r="A14" s="132" t="s">
        <v>21</v>
      </c>
      <c r="B14" s="133" t="s">
        <v>2341</v>
      </c>
      <c r="C14" s="133" t="s">
        <v>2342</v>
      </c>
      <c r="D14" s="133" t="s">
        <v>2431</v>
      </c>
      <c r="E14" s="133" t="s">
        <v>2436</v>
      </c>
    </row>
    <row r="15" customFormat="1" ht="17.25" spans="1:5">
      <c r="A15" s="134"/>
      <c r="B15" s="135"/>
      <c r="C15" s="135"/>
      <c r="D15" s="135"/>
      <c r="E15" s="135"/>
    </row>
    <row r="16" customFormat="1" ht="17.25" spans="1:5">
      <c r="A16" s="135"/>
      <c r="B16" s="136"/>
      <c r="C16" s="136"/>
      <c r="D16" s="135"/>
      <c r="E16" s="135"/>
    </row>
    <row r="17" customFormat="1" ht="17.25" spans="1:5">
      <c r="A17" s="135"/>
      <c r="B17" s="136"/>
      <c r="C17" s="136"/>
      <c r="D17" s="135"/>
      <c r="E17" s="135"/>
    </row>
    <row r="18" customFormat="1" ht="17.25" spans="1:5">
      <c r="A18" s="135" t="s">
        <v>2375</v>
      </c>
      <c r="B18" s="137" t="str" cm="1">
        <f t="array" ref="B18">_xlfn._xlws.FILTER(_xlfn._xlws.FILTER(员工基本信息!$B$2:$H$18,员工基本信息!$B$1:$H$1=B$14),员工基本信息!$B$2:$B$18=$A18)</f>
        <v>13917163***</v>
      </c>
      <c r="C18" s="137" t="str" cm="1">
        <f t="array" ref="C18">_xlfn._xlws.FILTER(_xlfn._xlws.FILTER(员工基本信息!$B$2:$H$18,员工基本信息!$B$1:$H$1=C$14),员工基本信息!$B$2:$B$18=$A18)</f>
        <v>山东省枣庄市山亭区XXX街道XX社区</v>
      </c>
      <c r="D18" s="137" cm="1">
        <f t="array" ref="D18">_xlfn._xlws.FILTER(_xlfn._xlws.FILTER(员工工资!$B$2:$L$18,员工工资!$B$1:$L$1=D$14),员工工资!$B$2:$B$18=$A18)</f>
        <v>5000</v>
      </c>
      <c r="E18" s="137" cm="1">
        <f t="array" ref="E18">_xlfn._xlws.FILTER(_xlfn._xlws.FILTER(员工工资!$B$2:$L$18,员工工资!$B$1:$L$1=E$14),员工工资!$B$2:$B$18=$A18)</f>
        <v>6000</v>
      </c>
    </row>
  </sheetData>
  <mergeCells count="4">
    <mergeCell ref="A1:I1"/>
    <mergeCell ref="A2:I2"/>
    <mergeCell ref="A4:E5"/>
    <mergeCell ref="G4:K5"/>
  </mergeCells>
  <dataValidations count="1">
    <dataValidation type="list" allowBlank="1" showInputMessage="1" showErrorMessage="1" sqref="B6">
      <formula1>员工工资!$B$2:$B$18</formula1>
    </dataValidation>
  </dataValidations>
  <pageMargins left="0.75" right="0.75" top="1" bottom="1" header="0.5" footer="0.5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>
    <tabColor theme="4" tint="0.4"/>
  </sheetPr>
  <dimension ref="A1:R20"/>
  <sheetViews>
    <sheetView workbookViewId="0">
      <selection activeCell="F25" sqref="F25"/>
    </sheetView>
  </sheetViews>
  <sheetFormatPr defaultColWidth="9" defaultRowHeight="13.5"/>
  <cols>
    <col min="1" max="1" width="19.4416666666667" customWidth="1"/>
    <col min="2" max="3" width="8.10833333333333" customWidth="1"/>
    <col min="4" max="4" width="11.775" customWidth="1"/>
    <col min="5" max="6" width="8.10833333333333" customWidth="1"/>
    <col min="7" max="7" width="4.66666666666667" customWidth="1"/>
    <col min="8" max="8" width="19.4416666666667" customWidth="1"/>
    <col min="9" max="10" width="8.10833333333333" customWidth="1"/>
    <col min="11" max="11" width="11.775" customWidth="1"/>
    <col min="12" max="13" width="8.10833333333333" customWidth="1"/>
    <col min="14" max="14" width="5.66666666666667" customWidth="1"/>
    <col min="15" max="15" width="5.89166666666667" customWidth="1"/>
    <col min="16" max="16" width="10.225" customWidth="1"/>
    <col min="17" max="17" width="12.3333333333333" customWidth="1"/>
  </cols>
  <sheetData>
    <row r="1" ht="30.95" customHeight="1" spans="1:17">
      <c r="A1" s="98" t="s">
        <v>2448</v>
      </c>
      <c r="B1" s="98"/>
      <c r="C1" s="98"/>
      <c r="D1" s="98"/>
      <c r="E1" s="98"/>
      <c r="F1" s="98"/>
      <c r="H1" s="98" t="s">
        <v>2449</v>
      </c>
      <c r="I1" s="98"/>
      <c r="J1" s="98"/>
      <c r="K1" s="98"/>
      <c r="L1" s="98"/>
      <c r="M1" s="98"/>
      <c r="O1" s="123" t="s">
        <v>2450</v>
      </c>
      <c r="P1" s="123"/>
      <c r="Q1" s="123"/>
    </row>
    <row r="2" ht="33" customHeight="1" spans="1:18">
      <c r="A2" s="99" t="s">
        <v>2451</v>
      </c>
      <c r="B2" s="100" t="s">
        <v>2452</v>
      </c>
      <c r="C2" s="100" t="s">
        <v>2453</v>
      </c>
      <c r="D2" s="100" t="s">
        <v>2454</v>
      </c>
      <c r="E2" s="100" t="s">
        <v>2455</v>
      </c>
      <c r="F2" s="101" t="s">
        <v>2456</v>
      </c>
      <c r="H2" s="99" t="s">
        <v>2451</v>
      </c>
      <c r="I2" s="100" t="s">
        <v>2452</v>
      </c>
      <c r="J2" s="100" t="s">
        <v>2453</v>
      </c>
      <c r="K2" s="100" t="s">
        <v>2454</v>
      </c>
      <c r="L2" s="100" t="s">
        <v>2455</v>
      </c>
      <c r="M2" s="101" t="s">
        <v>2456</v>
      </c>
      <c r="O2" s="124" t="s">
        <v>20</v>
      </c>
      <c r="P2" s="124" t="s">
        <v>2457</v>
      </c>
      <c r="Q2" s="124" t="s">
        <v>2458</v>
      </c>
      <c r="R2" s="124" t="s">
        <v>2459</v>
      </c>
    </row>
    <row r="3" ht="18.95" customHeight="1" spans="1:18">
      <c r="A3" s="102" t="s">
        <v>2460</v>
      </c>
      <c r="B3" s="103"/>
      <c r="C3" s="103"/>
      <c r="D3" s="103"/>
      <c r="E3" s="103"/>
      <c r="F3" s="104"/>
      <c r="H3" s="102" t="s">
        <v>2460</v>
      </c>
      <c r="I3" s="103"/>
      <c r="J3" s="103"/>
      <c r="K3" s="103"/>
      <c r="L3" s="103"/>
      <c r="M3" s="104"/>
      <c r="O3" s="125">
        <v>1</v>
      </c>
      <c r="P3" s="125" t="s">
        <v>22</v>
      </c>
      <c r="Q3" s="126" t="s">
        <v>35</v>
      </c>
      <c r="R3" s="125">
        <f>COUNTIF(H4:M19,P3)</f>
        <v>6</v>
      </c>
    </row>
    <row r="4" ht="20" customHeight="1" spans="1:18">
      <c r="A4" s="105" t="s">
        <v>2461</v>
      </c>
      <c r="B4" s="106" t="s">
        <v>2462</v>
      </c>
      <c r="C4" s="106" t="s">
        <v>23</v>
      </c>
      <c r="D4" s="106" t="s">
        <v>2463</v>
      </c>
      <c r="E4" s="106" t="s">
        <v>2464</v>
      </c>
      <c r="F4" s="107" t="s">
        <v>22</v>
      </c>
      <c r="H4" s="105" t="s">
        <v>2461</v>
      </c>
      <c r="I4" s="106" t="s">
        <v>2462</v>
      </c>
      <c r="J4" s="106" t="s">
        <v>23</v>
      </c>
      <c r="K4" s="106" t="s">
        <v>2463</v>
      </c>
      <c r="L4" s="106" t="s">
        <v>2464</v>
      </c>
      <c r="M4" s="107" t="s">
        <v>22</v>
      </c>
      <c r="O4" s="125">
        <v>2</v>
      </c>
      <c r="P4" s="125" t="s">
        <v>23</v>
      </c>
      <c r="Q4" s="126" t="s">
        <v>36</v>
      </c>
      <c r="R4" s="125">
        <f>COUNTIF(H5:M20,P4)</f>
        <v>4</v>
      </c>
    </row>
    <row r="5" ht="15" customHeight="1" spans="1:18">
      <c r="A5" s="108" t="s">
        <v>2465</v>
      </c>
      <c r="B5" s="109"/>
      <c r="C5" s="109"/>
      <c r="D5" s="109"/>
      <c r="E5" s="109"/>
      <c r="F5" s="110"/>
      <c r="H5" s="108" t="s">
        <v>2465</v>
      </c>
      <c r="I5" s="109"/>
      <c r="J5" s="109"/>
      <c r="K5" s="109"/>
      <c r="L5" s="109"/>
      <c r="M5" s="110"/>
      <c r="O5" s="125">
        <v>3</v>
      </c>
      <c r="P5" s="125" t="s">
        <v>24</v>
      </c>
      <c r="Q5" s="126" t="s">
        <v>37</v>
      </c>
      <c r="R5" s="125">
        <f>COUNTIF(H6:M21,P5)</f>
        <v>6</v>
      </c>
    </row>
    <row r="6" ht="15" customHeight="1" spans="1:18">
      <c r="A6" s="111" t="s">
        <v>2466</v>
      </c>
      <c r="B6" s="112" t="s">
        <v>2467</v>
      </c>
      <c r="C6" s="113" t="s">
        <v>2468</v>
      </c>
      <c r="D6" s="114"/>
      <c r="E6" s="114"/>
      <c r="F6" s="115"/>
      <c r="H6" s="111" t="s">
        <v>2466</v>
      </c>
      <c r="I6" s="112" t="s">
        <v>2467</v>
      </c>
      <c r="J6" s="113" t="s">
        <v>2468</v>
      </c>
      <c r="K6" s="114"/>
      <c r="L6" s="114"/>
      <c r="M6" s="115"/>
      <c r="O6" s="125">
        <v>4</v>
      </c>
      <c r="P6" s="125" t="s">
        <v>26</v>
      </c>
      <c r="Q6" s="126" t="s">
        <v>38</v>
      </c>
      <c r="R6" s="125">
        <f>COUNTIF(H7:M22,P6)</f>
        <v>0</v>
      </c>
    </row>
    <row r="7" ht="20" customHeight="1" spans="1:18">
      <c r="A7" s="116" t="s">
        <v>2469</v>
      </c>
      <c r="B7" s="106" t="s">
        <v>2470</v>
      </c>
      <c r="C7" s="106" t="s">
        <v>23</v>
      </c>
      <c r="D7" s="106" t="s">
        <v>23</v>
      </c>
      <c r="E7" s="106" t="s">
        <v>2471</v>
      </c>
      <c r="F7" s="107" t="s">
        <v>23</v>
      </c>
      <c r="H7" s="116" t="s">
        <v>2469</v>
      </c>
      <c r="I7" s="106" t="s">
        <v>2470</v>
      </c>
      <c r="J7" s="106" t="s">
        <v>23</v>
      </c>
      <c r="K7" s="106" t="s">
        <v>23</v>
      </c>
      <c r="L7" s="106" t="s">
        <v>2471</v>
      </c>
      <c r="M7" s="107" t="s">
        <v>23</v>
      </c>
      <c r="O7" s="125">
        <v>5</v>
      </c>
      <c r="P7" s="125" t="s">
        <v>2462</v>
      </c>
      <c r="Q7" s="126" t="s">
        <v>39</v>
      </c>
      <c r="R7" s="125">
        <f>COUNTIF(H8:M23,P7)</f>
        <v>0</v>
      </c>
    </row>
    <row r="8" ht="15" customHeight="1" spans="1:18">
      <c r="A8" s="108" t="s">
        <v>2472</v>
      </c>
      <c r="B8" s="109"/>
      <c r="C8" s="109"/>
      <c r="D8" s="109"/>
      <c r="E8" s="109"/>
      <c r="F8" s="110"/>
      <c r="H8" s="108" t="s">
        <v>2472</v>
      </c>
      <c r="I8" s="109"/>
      <c r="J8" s="109"/>
      <c r="K8" s="109"/>
      <c r="L8" s="109"/>
      <c r="M8" s="110"/>
      <c r="O8" s="125">
        <v>6</v>
      </c>
      <c r="P8" s="125" t="s">
        <v>2473</v>
      </c>
      <c r="Q8" s="126" t="s">
        <v>40</v>
      </c>
      <c r="R8" s="125">
        <f t="shared" ref="R4:R20" si="0">COUNTIF(H9:M23,P8)</f>
        <v>1</v>
      </c>
    </row>
    <row r="9" ht="20" customHeight="1" spans="1:18">
      <c r="A9" s="116" t="s">
        <v>2474</v>
      </c>
      <c r="B9" s="106" t="s">
        <v>22</v>
      </c>
      <c r="C9" s="106" t="s">
        <v>2475</v>
      </c>
      <c r="D9" s="106" t="s">
        <v>2471</v>
      </c>
      <c r="E9" s="106" t="s">
        <v>2475</v>
      </c>
      <c r="F9" s="107" t="s">
        <v>2471</v>
      </c>
      <c r="H9" s="116" t="s">
        <v>2474</v>
      </c>
      <c r="I9" s="106" t="s">
        <v>22</v>
      </c>
      <c r="J9" s="106" t="s">
        <v>2475</v>
      </c>
      <c r="K9" s="106" t="s">
        <v>2471</v>
      </c>
      <c r="L9" s="106" t="s">
        <v>2475</v>
      </c>
      <c r="M9" s="107" t="s">
        <v>2471</v>
      </c>
      <c r="O9" s="125">
        <v>7</v>
      </c>
      <c r="P9" s="125" t="s">
        <v>2475</v>
      </c>
      <c r="Q9" s="126" t="s">
        <v>41</v>
      </c>
      <c r="R9" s="125">
        <f t="shared" si="0"/>
        <v>1</v>
      </c>
    </row>
    <row r="10" ht="15" customHeight="1" spans="1:18">
      <c r="A10" s="108" t="s">
        <v>2476</v>
      </c>
      <c r="B10" s="109"/>
      <c r="C10" s="109"/>
      <c r="D10" s="109"/>
      <c r="E10" s="109"/>
      <c r="F10" s="110"/>
      <c r="H10" s="108" t="s">
        <v>2476</v>
      </c>
      <c r="I10" s="109"/>
      <c r="J10" s="109"/>
      <c r="K10" s="109"/>
      <c r="L10" s="109"/>
      <c r="M10" s="110"/>
      <c r="O10" s="125">
        <v>8</v>
      </c>
      <c r="P10" s="125" t="s">
        <v>2477</v>
      </c>
      <c r="Q10" s="126" t="s">
        <v>2478</v>
      </c>
      <c r="R10" s="125">
        <f t="shared" si="0"/>
        <v>1</v>
      </c>
    </row>
    <row r="11" ht="20" customHeight="1" spans="1:18">
      <c r="A11" s="116" t="s">
        <v>2479</v>
      </c>
      <c r="B11" s="106" t="s">
        <v>24</v>
      </c>
      <c r="C11" s="106" t="s">
        <v>22</v>
      </c>
      <c r="D11" s="106" t="s">
        <v>2477</v>
      </c>
      <c r="E11" s="106" t="s">
        <v>24</v>
      </c>
      <c r="F11" s="107" t="s">
        <v>24</v>
      </c>
      <c r="H11" s="116" t="s">
        <v>2479</v>
      </c>
      <c r="I11" s="106" t="s">
        <v>24</v>
      </c>
      <c r="J11" s="106" t="s">
        <v>22</v>
      </c>
      <c r="K11" s="106" t="s">
        <v>2477</v>
      </c>
      <c r="L11" s="106" t="s">
        <v>24</v>
      </c>
      <c r="M11" s="107" t="s">
        <v>24</v>
      </c>
      <c r="O11" s="125">
        <v>9</v>
      </c>
      <c r="P11" s="125" t="s">
        <v>2480</v>
      </c>
      <c r="Q11" s="126" t="s">
        <v>43</v>
      </c>
      <c r="R11" s="125">
        <f t="shared" si="0"/>
        <v>2</v>
      </c>
    </row>
    <row r="12" ht="15" customHeight="1" spans="1:18">
      <c r="A12" s="108" t="s">
        <v>2481</v>
      </c>
      <c r="B12" s="109"/>
      <c r="C12" s="109"/>
      <c r="D12" s="109"/>
      <c r="E12" s="109"/>
      <c r="F12" s="110"/>
      <c r="H12" s="108" t="s">
        <v>2481</v>
      </c>
      <c r="I12" s="109"/>
      <c r="J12" s="109"/>
      <c r="K12" s="109"/>
      <c r="L12" s="109"/>
      <c r="M12" s="110"/>
      <c r="O12" s="125">
        <v>10</v>
      </c>
      <c r="P12" s="125" t="s">
        <v>2471</v>
      </c>
      <c r="Q12" s="126" t="s">
        <v>44</v>
      </c>
      <c r="R12" s="125">
        <f t="shared" si="0"/>
        <v>0</v>
      </c>
    </row>
    <row r="13" ht="20.25" customHeight="1" spans="1:18">
      <c r="A13" s="117" t="s">
        <v>2482</v>
      </c>
      <c r="B13" s="118"/>
      <c r="C13" s="118"/>
      <c r="D13" s="118"/>
      <c r="E13" s="118"/>
      <c r="F13" s="119"/>
      <c r="H13" s="117" t="s">
        <v>2482</v>
      </c>
      <c r="I13" s="118"/>
      <c r="J13" s="118"/>
      <c r="K13" s="118"/>
      <c r="L13" s="118"/>
      <c r="M13" s="119"/>
      <c r="O13" s="125">
        <v>11</v>
      </c>
      <c r="P13" s="125" t="s">
        <v>2483</v>
      </c>
      <c r="Q13" s="126" t="s">
        <v>45</v>
      </c>
      <c r="R13" s="125">
        <f t="shared" si="0"/>
        <v>2</v>
      </c>
    </row>
    <row r="14" ht="20" customHeight="1" spans="1:18">
      <c r="A14" s="116" t="s">
        <v>2484</v>
      </c>
      <c r="B14" s="106" t="s">
        <v>2475</v>
      </c>
      <c r="C14" s="106" t="s">
        <v>24</v>
      </c>
      <c r="D14" s="106" t="s">
        <v>24</v>
      </c>
      <c r="E14" s="106" t="s">
        <v>23</v>
      </c>
      <c r="F14" s="107" t="s">
        <v>2480</v>
      </c>
      <c r="H14" s="116" t="s">
        <v>2484</v>
      </c>
      <c r="I14" s="106" t="s">
        <v>2475</v>
      </c>
      <c r="J14" s="106" t="s">
        <v>24</v>
      </c>
      <c r="K14" s="106" t="s">
        <v>24</v>
      </c>
      <c r="L14" s="106" t="s">
        <v>23</v>
      </c>
      <c r="M14" s="107" t="s">
        <v>2480</v>
      </c>
      <c r="O14" s="125">
        <v>12</v>
      </c>
      <c r="P14" s="125" t="s">
        <v>2470</v>
      </c>
      <c r="Q14" s="126" t="s">
        <v>46</v>
      </c>
      <c r="R14" s="125">
        <f t="shared" si="0"/>
        <v>0</v>
      </c>
    </row>
    <row r="15" ht="15" customHeight="1" spans="1:18">
      <c r="A15" s="108" t="s">
        <v>2485</v>
      </c>
      <c r="B15" s="109" t="str">
        <f>VLOOKUP(B14,$P$3:$Q$20,2,0)</f>
        <v>秦明</v>
      </c>
      <c r="C15" s="109" t="str">
        <f>VLOOKUP(C14,$P$3:$Q$20,2,0)</f>
        <v>吴用</v>
      </c>
      <c r="D15" s="109" t="str">
        <f>VLOOKUP(D14,$P$3:$Q$20,2,0)</f>
        <v>吴用</v>
      </c>
      <c r="E15" s="109" t="str">
        <f>VLOOKUP(E14,$P$3:$Q$20,2,0)</f>
        <v>卢俊义</v>
      </c>
      <c r="F15" s="110" t="str">
        <f>VLOOKUP(F14,$P$3:$Q$20,2,0)</f>
        <v>花荣</v>
      </c>
      <c r="H15" s="108" t="s">
        <v>2485</v>
      </c>
      <c r="I15" s="109" t="str">
        <f>_xlfn.XLOOKUP(I14,$P$3:$P$20,$Q$3:$Q$20)</f>
        <v>秦明</v>
      </c>
      <c r="J15" s="109" t="str">
        <f>_xlfn.XLOOKUP(J14,$P$3:$P$20,$Q$3:$Q$20)</f>
        <v>吴用</v>
      </c>
      <c r="K15" s="109" t="str">
        <f>_xlfn.XLOOKUP(K14,$P$3:$P$20,$Q$3:$Q$20)</f>
        <v>吴用</v>
      </c>
      <c r="L15" s="109" t="str">
        <f>_xlfn.XLOOKUP(L14,$P$3:$P$20,$Q$3:$Q$20)</f>
        <v>卢俊义</v>
      </c>
      <c r="M15" s="110" t="str">
        <f>_xlfn.XLOOKUP(M14,$P$3:$P$20,$Q$3:$Q$20)</f>
        <v>花荣</v>
      </c>
      <c r="O15" s="125">
        <v>13</v>
      </c>
      <c r="P15" s="125" t="s">
        <v>2463</v>
      </c>
      <c r="Q15" s="126" t="s">
        <v>47</v>
      </c>
      <c r="R15" s="125">
        <f t="shared" si="0"/>
        <v>1</v>
      </c>
    </row>
    <row r="16" ht="20" customHeight="1" spans="1:18">
      <c r="A16" s="116" t="s">
        <v>2486</v>
      </c>
      <c r="B16" s="106" t="s">
        <v>2463</v>
      </c>
      <c r="C16" s="106" t="s">
        <v>2480</v>
      </c>
      <c r="D16" s="106" t="s">
        <v>22</v>
      </c>
      <c r="E16" s="106" t="s">
        <v>22</v>
      </c>
      <c r="F16" s="107" t="s">
        <v>2483</v>
      </c>
      <c r="H16" s="116" t="s">
        <v>2486</v>
      </c>
      <c r="I16" s="106" t="s">
        <v>2463</v>
      </c>
      <c r="J16" s="106" t="s">
        <v>2480</v>
      </c>
      <c r="K16" s="106" t="s">
        <v>22</v>
      </c>
      <c r="L16" s="106" t="s">
        <v>22</v>
      </c>
      <c r="M16" s="107" t="s">
        <v>2483</v>
      </c>
      <c r="O16" s="125">
        <v>14</v>
      </c>
      <c r="P16" s="125" t="s">
        <v>2487</v>
      </c>
      <c r="Q16" s="126" t="s">
        <v>48</v>
      </c>
      <c r="R16" s="125">
        <f t="shared" si="0"/>
        <v>1</v>
      </c>
    </row>
    <row r="17" ht="15.75" spans="1:18">
      <c r="A17" s="108" t="s">
        <v>2488</v>
      </c>
      <c r="B17" s="109" t="str">
        <f>VLOOKUP(B16,$P$3:$Q$20,2,0)</f>
        <v>鲁智深</v>
      </c>
      <c r="C17" s="109" t="str">
        <f>VLOOKUP(C16,$P$3:$Q$20,2,0)</f>
        <v>花荣</v>
      </c>
      <c r="D17" s="109" t="str">
        <f>VLOOKUP(D16,$P$3:$Q$20,2,0)</f>
        <v>宋江</v>
      </c>
      <c r="E17" s="109" t="str">
        <f>VLOOKUP(E16,$P$3:$Q$20,2,0)</f>
        <v>宋江</v>
      </c>
      <c r="F17" s="110" t="str">
        <f>VLOOKUP(F16,$P$3:$Q$20,2,0)</f>
        <v>柴进</v>
      </c>
      <c r="H17" s="108" t="s">
        <v>2488</v>
      </c>
      <c r="I17" s="109" t="str">
        <f>_xlfn.XLOOKUP(I16,$P$3:$P$20,$Q$3:$Q$20)</f>
        <v>鲁智深</v>
      </c>
      <c r="J17" s="109" t="str">
        <f>_xlfn.XLOOKUP(J16,$P$3:$P$20,$Q$3:$Q$20)</f>
        <v>花荣</v>
      </c>
      <c r="K17" s="109" t="str">
        <f>_xlfn.XLOOKUP(K16,$P$3:$P$20,$Q$3:$Q$20)</f>
        <v>宋江</v>
      </c>
      <c r="L17" s="109" t="str">
        <f>_xlfn.XLOOKUP(L16,$P$3:$P$20,$Q$3:$Q$20)</f>
        <v>宋江</v>
      </c>
      <c r="M17" s="110" t="str">
        <f>_xlfn.XLOOKUP(M16,$P$3:$P$20,$Q$3:$Q$20)</f>
        <v>柴进</v>
      </c>
      <c r="O17" s="125">
        <v>15</v>
      </c>
      <c r="P17" s="125" t="s">
        <v>2464</v>
      </c>
      <c r="Q17" s="126" t="s">
        <v>49</v>
      </c>
      <c r="R17" s="125">
        <f t="shared" si="0"/>
        <v>0</v>
      </c>
    </row>
    <row r="18" ht="20.25" spans="1:18">
      <c r="A18" s="116" t="s">
        <v>2489</v>
      </c>
      <c r="B18" s="106" t="s">
        <v>2483</v>
      </c>
      <c r="C18" s="106" t="s">
        <v>2487</v>
      </c>
      <c r="D18" s="106" t="s">
        <v>24</v>
      </c>
      <c r="E18" s="106" t="s">
        <v>22</v>
      </c>
      <c r="F18" s="107" t="s">
        <v>2473</v>
      </c>
      <c r="H18" s="116" t="s">
        <v>2489</v>
      </c>
      <c r="I18" s="106" t="s">
        <v>2483</v>
      </c>
      <c r="J18" s="106" t="s">
        <v>2487</v>
      </c>
      <c r="K18" s="106" t="s">
        <v>24</v>
      </c>
      <c r="L18" s="106" t="s">
        <v>22</v>
      </c>
      <c r="M18" s="107" t="s">
        <v>2473</v>
      </c>
      <c r="O18" s="125">
        <v>16</v>
      </c>
      <c r="P18" s="125"/>
      <c r="Q18" s="126"/>
      <c r="R18" s="125">
        <f t="shared" si="0"/>
        <v>0</v>
      </c>
    </row>
    <row r="19" ht="15.75" spans="1:18">
      <c r="A19" s="108" t="s">
        <v>2490</v>
      </c>
      <c r="B19" s="109" t="str">
        <f>VLOOKUP(B18,$P$3:$Q$20,2,0)</f>
        <v>柴进</v>
      </c>
      <c r="C19" s="109" t="str">
        <f>VLOOKUP(C18,$P$3:$Q$20,2,0)</f>
        <v>武松</v>
      </c>
      <c r="D19" s="109" t="str">
        <f>VLOOKUP(D18,$P$3:$Q$20,2,0)</f>
        <v>吴用</v>
      </c>
      <c r="E19" s="109" t="str">
        <f>VLOOKUP(E18,$P$3:$Q$20,2,0)</f>
        <v>宋江</v>
      </c>
      <c r="F19" s="110" t="str">
        <f>VLOOKUP(F18,$P$3:$Q$20,2,0)</f>
        <v>林冲</v>
      </c>
      <c r="H19" s="108" t="s">
        <v>2490</v>
      </c>
      <c r="I19" s="109" t="str">
        <f>_xlfn.XLOOKUP(I18,$P$3:$P$20,$Q$3:$Q$20)</f>
        <v>柴进</v>
      </c>
      <c r="J19" s="109" t="str">
        <f>_xlfn.XLOOKUP(J18,$P$3:$P$20,$Q$3:$Q$20)</f>
        <v>武松</v>
      </c>
      <c r="K19" s="109" t="str">
        <f>_xlfn.XLOOKUP(K18,$P$3:$P$20,$Q$3:$Q$20)</f>
        <v>吴用</v>
      </c>
      <c r="L19" s="109" t="str">
        <f>_xlfn.XLOOKUP(L18,$P$3:$P$20,$Q$3:$Q$20)</f>
        <v>宋江</v>
      </c>
      <c r="M19" s="110" t="str">
        <f>_xlfn.XLOOKUP(M18,$P$3:$P$20,$Q$3:$Q$20)</f>
        <v>林冲</v>
      </c>
      <c r="O19" s="125">
        <v>17</v>
      </c>
      <c r="P19" s="125"/>
      <c r="Q19" s="126"/>
      <c r="R19" s="125">
        <f t="shared" si="0"/>
        <v>0</v>
      </c>
    </row>
    <row r="20" ht="20.1" customHeight="1" spans="1:18">
      <c r="A20" s="120" t="s">
        <v>2491</v>
      </c>
      <c r="B20" s="121"/>
      <c r="C20" s="121"/>
      <c r="D20" s="121"/>
      <c r="E20" s="121"/>
      <c r="F20" s="122"/>
      <c r="H20" s="120" t="s">
        <v>2491</v>
      </c>
      <c r="I20" s="121"/>
      <c r="J20" s="121"/>
      <c r="K20" s="121"/>
      <c r="L20" s="121"/>
      <c r="M20" s="122"/>
      <c r="O20" s="125">
        <v>18</v>
      </c>
      <c r="P20" s="125"/>
      <c r="Q20" s="125"/>
      <c r="R20" s="125">
        <f t="shared" si="0"/>
        <v>0</v>
      </c>
    </row>
  </sheetData>
  <mergeCells count="11">
    <mergeCell ref="A1:F1"/>
    <mergeCell ref="H1:M1"/>
    <mergeCell ref="O1:Q1"/>
    <mergeCell ref="A3:F3"/>
    <mergeCell ref="H3:M3"/>
    <mergeCell ref="C6:F6"/>
    <mergeCell ref="J6:M6"/>
    <mergeCell ref="A13:F13"/>
    <mergeCell ref="H13:M13"/>
    <mergeCell ref="A20:F20"/>
    <mergeCell ref="H20:M20"/>
  </mergeCells>
  <dataValidations count="1">
    <dataValidation type="list" allowBlank="1" showInputMessage="1" showErrorMessage="1" sqref="B4:F4 I4:M4 B7:F7 I7:M7 B9:F9 I9:M9 B11:F11 I11:M11 B14:F14 I14:M14 B16:F16 I16:M16 B18:F18 I18:M18">
      <formula1>$P$3:$P$20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tabColor theme="4" tint="0.4"/>
  </sheetPr>
  <dimension ref="A1:I21"/>
  <sheetViews>
    <sheetView workbookViewId="0">
      <pane ySplit="2" topLeftCell="A3" activePane="bottomLeft" state="frozen"/>
      <selection/>
      <selection pane="bottomLeft" activeCell="A7" sqref="A7:F7"/>
    </sheetView>
  </sheetViews>
  <sheetFormatPr defaultColWidth="8.75" defaultRowHeight="13.5"/>
  <cols>
    <col min="2" max="2" width="14.8833333333333" customWidth="1"/>
    <col min="3" max="3" width="11.3833333333333" customWidth="1"/>
    <col min="4" max="4" width="8.13333333333333" customWidth="1"/>
    <col min="5" max="6" width="11.3833333333333" customWidth="1"/>
    <col min="7" max="7" width="13.4416666666667" customWidth="1"/>
  </cols>
  <sheetData>
    <row r="1" ht="18.75" spans="1:9">
      <c r="A1" s="19" t="s">
        <v>2441</v>
      </c>
      <c r="B1" s="19"/>
      <c r="C1" s="19"/>
      <c r="D1" s="19"/>
      <c r="E1" s="19"/>
      <c r="F1" s="19"/>
      <c r="G1" s="19"/>
      <c r="H1" s="19"/>
      <c r="I1" s="19"/>
    </row>
    <row r="2" ht="142" customHeight="1" spans="1:9">
      <c r="A2" s="34" t="s">
        <v>2492</v>
      </c>
      <c r="B2" s="35"/>
      <c r="C2" s="35"/>
      <c r="D2" s="35"/>
      <c r="E2" s="35"/>
      <c r="F2" s="35"/>
      <c r="G2" s="35"/>
      <c r="H2" s="35"/>
      <c r="I2" s="35"/>
    </row>
    <row r="3" ht="10" customHeight="1"/>
    <row r="4" ht="8" customHeight="1"/>
    <row r="5" ht="22.5" spans="1:6">
      <c r="A5" s="91" t="s">
        <v>21</v>
      </c>
      <c r="B5" s="92"/>
      <c r="C5" s="91" t="s">
        <v>2493</v>
      </c>
      <c r="D5" s="91"/>
      <c r="E5" s="91" t="s">
        <v>2494</v>
      </c>
      <c r="F5" s="92"/>
    </row>
    <row r="6" ht="20.25" spans="1:6">
      <c r="A6" s="93" t="s">
        <v>2495</v>
      </c>
      <c r="B6" s="94"/>
      <c r="C6" s="93" t="s">
        <v>2496</v>
      </c>
      <c r="D6" s="94"/>
      <c r="E6" s="93">
        <f>VLOOKUP(A6,A9:F21,MATCH(C6,A8:F8,0),0)</f>
        <v>7376</v>
      </c>
      <c r="F6" s="94"/>
    </row>
    <row r="7" spans="1:6">
      <c r="A7" s="95"/>
      <c r="B7" s="95"/>
      <c r="C7" s="95"/>
      <c r="D7" s="95"/>
      <c r="E7" s="95"/>
      <c r="F7" s="95"/>
    </row>
    <row r="8" ht="14.25" spans="1:6">
      <c r="A8" s="96" t="s">
        <v>21</v>
      </c>
      <c r="B8" s="96" t="s">
        <v>2431</v>
      </c>
      <c r="C8" s="96" t="s">
        <v>2497</v>
      </c>
      <c r="D8" s="96" t="s">
        <v>2498</v>
      </c>
      <c r="E8" s="96" t="s">
        <v>2434</v>
      </c>
      <c r="F8" s="96" t="s">
        <v>2496</v>
      </c>
    </row>
    <row r="9" ht="14.25" spans="1:6">
      <c r="A9" s="97" t="s">
        <v>2499</v>
      </c>
      <c r="B9" s="97">
        <v>5000</v>
      </c>
      <c r="C9" s="97">
        <v>406</v>
      </c>
      <c r="D9" s="97">
        <v>706</v>
      </c>
      <c r="E9" s="97">
        <v>300</v>
      </c>
      <c r="F9" s="97">
        <v>6412</v>
      </c>
    </row>
    <row r="10" ht="14.25" spans="1:6">
      <c r="A10" s="97" t="s">
        <v>2500</v>
      </c>
      <c r="B10" s="97">
        <v>7000</v>
      </c>
      <c r="C10" s="97">
        <v>344</v>
      </c>
      <c r="D10" s="97">
        <v>684</v>
      </c>
      <c r="E10" s="97">
        <v>100</v>
      </c>
      <c r="F10" s="97">
        <v>8128</v>
      </c>
    </row>
    <row r="11" ht="14.25" spans="1:6">
      <c r="A11" s="97" t="s">
        <v>2501</v>
      </c>
      <c r="B11" s="97">
        <v>5000</v>
      </c>
      <c r="C11" s="97">
        <v>745</v>
      </c>
      <c r="D11" s="97">
        <v>694</v>
      </c>
      <c r="E11" s="97">
        <v>300</v>
      </c>
      <c r="F11" s="97">
        <v>6739</v>
      </c>
    </row>
    <row r="12" ht="14.25" spans="1:6">
      <c r="A12" s="97" t="s">
        <v>2502</v>
      </c>
      <c r="B12" s="97">
        <v>4000</v>
      </c>
      <c r="C12" s="97">
        <v>451</v>
      </c>
      <c r="D12" s="97">
        <v>559</v>
      </c>
      <c r="E12" s="97">
        <v>100</v>
      </c>
      <c r="F12" s="97">
        <v>5110</v>
      </c>
    </row>
    <row r="13" ht="14.25" spans="1:6">
      <c r="A13" s="97" t="s">
        <v>2495</v>
      </c>
      <c r="B13" s="97">
        <v>6000</v>
      </c>
      <c r="C13" s="97">
        <v>765</v>
      </c>
      <c r="D13" s="97">
        <v>311</v>
      </c>
      <c r="E13" s="97">
        <v>300</v>
      </c>
      <c r="F13" s="97">
        <v>7376</v>
      </c>
    </row>
    <row r="14" ht="14.25" spans="1:6">
      <c r="A14" s="97" t="s">
        <v>2503</v>
      </c>
      <c r="B14" s="97">
        <v>3000</v>
      </c>
      <c r="C14" s="97">
        <v>897</v>
      </c>
      <c r="D14" s="97">
        <v>878</v>
      </c>
      <c r="E14" s="97">
        <v>100</v>
      </c>
      <c r="F14" s="97">
        <v>4875</v>
      </c>
    </row>
    <row r="15" ht="14.25" spans="1:6">
      <c r="A15" s="97" t="s">
        <v>2504</v>
      </c>
      <c r="B15" s="97">
        <v>5000</v>
      </c>
      <c r="C15" s="97">
        <v>890</v>
      </c>
      <c r="D15" s="97">
        <v>629</v>
      </c>
      <c r="E15" s="97">
        <v>300</v>
      </c>
      <c r="F15" s="97">
        <v>6819</v>
      </c>
    </row>
    <row r="16" ht="14.25" spans="1:6">
      <c r="A16" s="97" t="s">
        <v>2505</v>
      </c>
      <c r="B16" s="97">
        <v>4500</v>
      </c>
      <c r="C16" s="97">
        <v>797</v>
      </c>
      <c r="D16" s="97">
        <v>727</v>
      </c>
      <c r="E16" s="97">
        <v>100</v>
      </c>
      <c r="F16" s="97">
        <v>6124</v>
      </c>
    </row>
    <row r="17" ht="14.25" spans="1:6">
      <c r="A17" s="97" t="s">
        <v>2506</v>
      </c>
      <c r="B17" s="97">
        <v>7000</v>
      </c>
      <c r="C17" s="97">
        <v>808</v>
      </c>
      <c r="D17" s="97">
        <v>851</v>
      </c>
      <c r="E17" s="97">
        <v>300</v>
      </c>
      <c r="F17" s="97">
        <v>8959</v>
      </c>
    </row>
    <row r="18" ht="14.25" spans="1:6">
      <c r="A18" s="97" t="s">
        <v>2507</v>
      </c>
      <c r="B18" s="97">
        <v>6000</v>
      </c>
      <c r="C18" s="97">
        <v>617</v>
      </c>
      <c r="D18" s="97">
        <v>891</v>
      </c>
      <c r="E18" s="97">
        <v>100</v>
      </c>
      <c r="F18" s="97">
        <v>7608</v>
      </c>
    </row>
    <row r="19" ht="14.25" spans="1:6">
      <c r="A19" s="97" t="s">
        <v>2508</v>
      </c>
      <c r="B19" s="97">
        <v>6000</v>
      </c>
      <c r="C19" s="97">
        <v>697</v>
      </c>
      <c r="D19" s="97">
        <v>720</v>
      </c>
      <c r="E19" s="97">
        <v>300</v>
      </c>
      <c r="F19" s="97">
        <v>7717</v>
      </c>
    </row>
    <row r="20" ht="14.25" spans="1:6">
      <c r="A20" s="97" t="s">
        <v>2509</v>
      </c>
      <c r="B20" s="97">
        <v>7000</v>
      </c>
      <c r="C20" s="97">
        <v>406</v>
      </c>
      <c r="D20" s="97">
        <v>876</v>
      </c>
      <c r="E20" s="97">
        <v>100</v>
      </c>
      <c r="F20" s="97">
        <v>8382</v>
      </c>
    </row>
    <row r="21" ht="14.25" spans="1:6">
      <c r="A21" s="97" t="s">
        <v>2510</v>
      </c>
      <c r="B21" s="97">
        <v>5000</v>
      </c>
      <c r="C21" s="97">
        <v>845</v>
      </c>
      <c r="D21" s="97">
        <v>859</v>
      </c>
      <c r="E21" s="97">
        <v>300</v>
      </c>
      <c r="F21" s="97">
        <v>7004</v>
      </c>
    </row>
  </sheetData>
  <mergeCells count="9">
    <mergeCell ref="A1:I1"/>
    <mergeCell ref="A2:I2"/>
    <mergeCell ref="A5:B5"/>
    <mergeCell ref="C5:D5"/>
    <mergeCell ref="E5:F5"/>
    <mergeCell ref="A6:B6"/>
    <mergeCell ref="C6:D6"/>
    <mergeCell ref="E6:F6"/>
    <mergeCell ref="A7:F7"/>
  </mergeCells>
  <dataValidations count="2">
    <dataValidation type="list" allowBlank="1" showInputMessage="1" showErrorMessage="1" sqref="A6:B6">
      <formula1>$A$9:$A$21</formula1>
    </dataValidation>
    <dataValidation type="list" allowBlank="1" showInputMessage="1" showErrorMessage="1" sqref="C6:D6">
      <formula1>$B$8:$F$8</formula1>
    </dataValidation>
  </dataValidations>
  <pageMargins left="0.75" right="0.75" top="1" bottom="1" header="0.5" footer="0.5"/>
  <pageSetup paperSize="9" orientation="portrait"/>
  <headerFooter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tabColor theme="4" tint="0.4"/>
  </sheetPr>
  <dimension ref="A1:I16"/>
  <sheetViews>
    <sheetView workbookViewId="0">
      <selection activeCell="D19" sqref="D19"/>
    </sheetView>
  </sheetViews>
  <sheetFormatPr defaultColWidth="8.89166666666667" defaultRowHeight="13.5"/>
  <cols>
    <col min="1" max="1" width="12.1083333333333" customWidth="1"/>
    <col min="3" max="3" width="8.225" customWidth="1"/>
    <col min="4" max="4" width="9.66666666666667"/>
    <col min="5" max="5" width="8.225" customWidth="1"/>
    <col min="6" max="6" width="20.225" customWidth="1"/>
    <col min="7" max="7" width="12.1083333333333" customWidth="1"/>
    <col min="8" max="8" width="14.3333333333333" customWidth="1"/>
    <col min="9" max="9" width="25.8916666666667" customWidth="1"/>
  </cols>
  <sheetData>
    <row r="1" ht="22.5" spans="1:9">
      <c r="A1" s="64" t="s">
        <v>2511</v>
      </c>
      <c r="B1" s="65"/>
      <c r="C1" s="65"/>
      <c r="D1" s="65"/>
      <c r="E1" s="65"/>
      <c r="F1" s="65"/>
      <c r="G1" s="65"/>
      <c r="H1" s="65"/>
      <c r="I1" s="65"/>
    </row>
    <row r="2" customFormat="1" ht="21" customHeight="1" spans="1:9">
      <c r="A2" s="66" t="s">
        <v>2339</v>
      </c>
      <c r="B2" s="67"/>
      <c r="H2" s="68" t="s">
        <v>2512</v>
      </c>
      <c r="I2" s="83"/>
    </row>
    <row r="3" s="63" customFormat="1" ht="35" customHeight="1" spans="1:9">
      <c r="A3" s="69" t="s">
        <v>21</v>
      </c>
      <c r="B3" s="70"/>
      <c r="C3" s="71" t="s">
        <v>2323</v>
      </c>
      <c r="D3" s="70"/>
      <c r="E3" s="71" t="s">
        <v>2343</v>
      </c>
      <c r="F3" s="70"/>
      <c r="G3" s="71" t="s">
        <v>2340</v>
      </c>
      <c r="H3" s="70"/>
      <c r="I3" s="84"/>
    </row>
    <row r="4" s="63" customFormat="1" ht="35" customHeight="1" spans="1:9">
      <c r="A4" s="72" t="s">
        <v>2341</v>
      </c>
      <c r="B4" s="73"/>
      <c r="C4" s="73"/>
      <c r="D4" s="73"/>
      <c r="E4" s="74" t="s">
        <v>2165</v>
      </c>
      <c r="F4" s="73"/>
      <c r="G4" s="75"/>
      <c r="H4" s="75"/>
      <c r="I4" s="85"/>
    </row>
    <row r="5" s="63" customFormat="1" ht="35" customHeight="1" spans="1:9">
      <c r="A5" s="72" t="s">
        <v>2342</v>
      </c>
      <c r="B5" s="73"/>
      <c r="C5" s="73"/>
      <c r="D5" s="73"/>
      <c r="E5" s="73"/>
      <c r="F5" s="73"/>
      <c r="G5" s="73"/>
      <c r="H5" s="73"/>
      <c r="I5" s="85"/>
    </row>
    <row r="6" ht="35" customHeight="1" spans="1:9">
      <c r="A6" s="72" t="s">
        <v>2431</v>
      </c>
      <c r="B6" s="73"/>
      <c r="C6" s="74" t="s">
        <v>2433</v>
      </c>
      <c r="D6" s="73"/>
      <c r="E6" s="74" t="s">
        <v>2434</v>
      </c>
      <c r="F6" s="73"/>
      <c r="G6" s="74" t="s">
        <v>2432</v>
      </c>
      <c r="H6" s="73"/>
      <c r="I6" s="85"/>
    </row>
    <row r="7" ht="41" customHeight="1" spans="1:9">
      <c r="A7" s="76" t="s">
        <v>2435</v>
      </c>
      <c r="B7" s="77"/>
      <c r="C7" s="78" t="s">
        <v>2437</v>
      </c>
      <c r="D7" s="77"/>
      <c r="E7" s="78" t="s">
        <v>2438</v>
      </c>
      <c r="F7" s="77"/>
      <c r="G7" s="78" t="s">
        <v>2436</v>
      </c>
      <c r="H7" s="77"/>
      <c r="I7" s="86"/>
    </row>
    <row r="10" ht="22.5" spans="1:9">
      <c r="A10" s="64" t="s">
        <v>2511</v>
      </c>
      <c r="B10" s="65"/>
      <c r="C10" s="65"/>
      <c r="D10" s="65"/>
      <c r="E10" s="65"/>
      <c r="F10" s="65"/>
      <c r="G10" s="65"/>
      <c r="H10" s="65"/>
      <c r="I10" s="65"/>
    </row>
    <row r="11" ht="24" customHeight="1" spans="1:9">
      <c r="A11" s="66" t="s">
        <v>2339</v>
      </c>
      <c r="B11" s="79" t="e">
        <f>_xlfn.XLOOKUP(B12,员工基本信息!B2:B18,员工基本信息!A2:A18)</f>
        <v>#N/A</v>
      </c>
      <c r="H11" s="68" t="s">
        <v>2512</v>
      </c>
      <c r="I11" s="87">
        <f ca="1">TODAY()</f>
        <v>45774</v>
      </c>
    </row>
    <row r="12" ht="35" customHeight="1" spans="1:9">
      <c r="A12" s="69" t="s">
        <v>21</v>
      </c>
      <c r="B12" s="80"/>
      <c r="C12" s="71" t="s">
        <v>2323</v>
      </c>
      <c r="D12" s="80" t="e">
        <f>_xlfn.XLOOKUP(B12,员工基本信息!B2:B18,员工基本信息!C2:C18)</f>
        <v>#N/A</v>
      </c>
      <c r="E12" s="71" t="s">
        <v>2343</v>
      </c>
      <c r="F12" s="80" t="e">
        <f>_xlfn.XLOOKUP(B12,员工基本信息!B2:B18,员工基本信息!G2:G18)</f>
        <v>#N/A</v>
      </c>
      <c r="G12" s="71" t="s">
        <v>2340</v>
      </c>
      <c r="H12" s="80" t="e">
        <f>_xlfn.XLOOKUP(B12,员工基本信息!B2:B18,员工基本信息!D2:D18)</f>
        <v>#N/A</v>
      </c>
      <c r="I12" s="88" t="str">
        <f>IFERROR(_xlfn.XLOOKUP(B12,员工基本信息!B2:B18,员工基本信息!I2:I18),"查无此人，请插入一寸照片")</f>
        <v>查无此人，请插入一寸照片</v>
      </c>
    </row>
    <row r="13" ht="35" customHeight="1" spans="1:9">
      <c r="A13" s="72" t="s">
        <v>2341</v>
      </c>
      <c r="B13" s="81" t="e">
        <f>_xlfn.XLOOKUP(B12,员工基本信息!B2:B18,员工基本信息!E2:E18)</f>
        <v>#N/A</v>
      </c>
      <c r="C13" s="81"/>
      <c r="D13" s="81"/>
      <c r="E13" s="74" t="s">
        <v>2165</v>
      </c>
      <c r="F13" s="81" t="e">
        <f>_xlfn.XLOOKUP(B12,员工基本信息!B2:B18,员工基本信息!H2:H18)</f>
        <v>#N/A</v>
      </c>
      <c r="G13" s="75"/>
      <c r="H13" s="75"/>
      <c r="I13" s="89"/>
    </row>
    <row r="14" ht="35" customHeight="1" spans="1:9">
      <c r="A14" s="72" t="s">
        <v>2342</v>
      </c>
      <c r="B14" s="81" t="str">
        <f>IFERROR(_xlfn.XLOOKUP(B12,员工基本信息!B2:B18,员工基本信息!F2:F18),"")</f>
        <v/>
      </c>
      <c r="C14" s="81"/>
      <c r="D14" s="81"/>
      <c r="E14" s="81"/>
      <c r="F14" s="81"/>
      <c r="G14" s="81"/>
      <c r="H14" s="81"/>
      <c r="I14" s="89"/>
    </row>
    <row r="15" ht="37.5" spans="1:9">
      <c r="A15" s="72" t="s">
        <v>2431</v>
      </c>
      <c r="B15" s="81" t="str">
        <f>IFERROR(_xlfn.XLOOKUP(B12,员工工资!B2:B18,员工工资!C2:C18),"")</f>
        <v/>
      </c>
      <c r="C15" s="74" t="s">
        <v>2433</v>
      </c>
      <c r="D15" s="81" t="str">
        <f>IFERROR(_xlfn.XLOOKUP(B12,员工工资!B2:B18,员工工资!E2:E18),"")</f>
        <v/>
      </c>
      <c r="E15" s="74" t="s">
        <v>2434</v>
      </c>
      <c r="F15" s="81" t="str">
        <f>IFERROR(_xlfn.XLOOKUP(B12,员工工资!B2:B18,员工工资!F2:F18),"")</f>
        <v/>
      </c>
      <c r="G15" s="74" t="s">
        <v>2432</v>
      </c>
      <c r="H15" s="81" t="str">
        <f>IFERROR(_xlfn.XLOOKUP(B12,员工工资!B2:B18,员工工资!D2:D18),"")</f>
        <v/>
      </c>
      <c r="I15" s="89"/>
    </row>
    <row r="16" ht="38.25" spans="1:9">
      <c r="A16" s="76" t="s">
        <v>2435</v>
      </c>
      <c r="B16" s="82" t="str">
        <f>IFERROR(_xlfn.XLOOKUP(B12,员工工资!B2:B18,员工工资!G2:G18),"")</f>
        <v/>
      </c>
      <c r="C16" s="78" t="s">
        <v>2437</v>
      </c>
      <c r="D16" s="82" t="str">
        <f>IFERROR(_xlfn.XLOOKUP(B12,员工工资!B2:B18,员工工资!I2:I18),"")</f>
        <v/>
      </c>
      <c r="E16" s="78" t="s">
        <v>2438</v>
      </c>
      <c r="F16" s="82" t="str">
        <f>IFERROR(_xlfn.XLOOKUP(B12,员工工资!B2:B18,员工工资!J2:J18),"")</f>
        <v/>
      </c>
      <c r="G16" s="78" t="s">
        <v>2436</v>
      </c>
      <c r="H16" s="82" t="str">
        <f>IFERROR(_xlfn.XLOOKUP(B12,员工工资!B2:B18,员工工资!H2:H18),"")</f>
        <v/>
      </c>
      <c r="I16" s="90"/>
    </row>
  </sheetData>
  <mergeCells count="6">
    <mergeCell ref="B4:D4"/>
    <mergeCell ref="B5:H5"/>
    <mergeCell ref="B13:D13"/>
    <mergeCell ref="B14:H14"/>
    <mergeCell ref="I3:I7"/>
    <mergeCell ref="I12:I16"/>
  </mergeCells>
  <dataValidations count="1">
    <dataValidation type="list" allowBlank="1" showInputMessage="1" showErrorMessage="1" sqref="B12">
      <formula1>员工基本信息!$B$2:$B$10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>
    <tabColor theme="5" tint="0.6"/>
  </sheetPr>
  <dimension ref="A1:E1945"/>
  <sheetViews>
    <sheetView workbookViewId="0">
      <pane ySplit="1" topLeftCell="A2" activePane="bottomLeft" state="frozen"/>
      <selection/>
      <selection pane="bottomLeft" activeCell="L14" sqref="L14"/>
    </sheetView>
  </sheetViews>
  <sheetFormatPr defaultColWidth="8.75" defaultRowHeight="13.5" outlineLevelCol="4"/>
  <cols>
    <col min="1" max="1" width="11.5" style="59" customWidth="1"/>
    <col min="2" max="3" width="13.5" style="59" customWidth="1"/>
    <col min="4" max="4" width="13" style="59" customWidth="1"/>
    <col min="5" max="5" width="13.3833333333333" style="59" customWidth="1"/>
    <col min="6" max="6" width="15" style="60" customWidth="1"/>
    <col min="7" max="7" width="7.75" style="60" customWidth="1"/>
    <col min="8" max="8" width="7" style="60" customWidth="1"/>
    <col min="9" max="10" width="9.63333333333333" style="60" customWidth="1"/>
    <col min="11" max="11" width="10.8833333333333" style="60" customWidth="1"/>
    <col min="12" max="12" width="8.75" style="60"/>
  </cols>
  <sheetData>
    <row r="1" ht="20.25" spans="1:5">
      <c r="A1" s="61" t="s">
        <v>2513</v>
      </c>
      <c r="B1" s="61" t="s">
        <v>2514</v>
      </c>
      <c r="C1" s="61" t="s">
        <v>2515</v>
      </c>
      <c r="D1" s="61" t="s">
        <v>2516</v>
      </c>
      <c r="E1" s="61" t="s">
        <v>2219</v>
      </c>
    </row>
    <row r="2" ht="14.25" spans="1:5">
      <c r="A2" s="62">
        <v>202007</v>
      </c>
      <c r="B2" s="62" t="s">
        <v>2517</v>
      </c>
      <c r="C2" s="62" t="s">
        <v>2518</v>
      </c>
      <c r="D2" s="62" t="s">
        <v>2234</v>
      </c>
      <c r="E2" s="62">
        <v>2621</v>
      </c>
    </row>
    <row r="3" ht="14.25" spans="1:5">
      <c r="A3" s="62">
        <v>202009</v>
      </c>
      <c r="B3" s="62" t="s">
        <v>2519</v>
      </c>
      <c r="C3" s="62" t="s">
        <v>2520</v>
      </c>
      <c r="D3" s="62" t="s">
        <v>2223</v>
      </c>
      <c r="E3" s="62">
        <v>17826</v>
      </c>
    </row>
    <row r="4" ht="14.25" spans="1:5">
      <c r="A4" s="62">
        <v>202008</v>
      </c>
      <c r="B4" s="62" t="s">
        <v>2517</v>
      </c>
      <c r="C4" s="62" t="s">
        <v>2521</v>
      </c>
      <c r="D4" s="62" t="s">
        <v>2240</v>
      </c>
      <c r="E4" s="62">
        <v>2354</v>
      </c>
    </row>
    <row r="5" ht="14.25" spans="1:5">
      <c r="A5" s="62">
        <v>202005</v>
      </c>
      <c r="B5" s="62" t="s">
        <v>2522</v>
      </c>
      <c r="C5" s="62" t="s">
        <v>2518</v>
      </c>
      <c r="D5" s="62" t="s">
        <v>2234</v>
      </c>
      <c r="E5" s="62">
        <v>12325</v>
      </c>
    </row>
    <row r="6" ht="14.25" spans="1:5">
      <c r="A6" s="62">
        <v>202007</v>
      </c>
      <c r="B6" s="62" t="s">
        <v>2517</v>
      </c>
      <c r="C6" s="62" t="s">
        <v>2521</v>
      </c>
      <c r="D6" s="62" t="s">
        <v>2523</v>
      </c>
      <c r="E6" s="62">
        <v>13679</v>
      </c>
    </row>
    <row r="7" ht="14.25" spans="1:5">
      <c r="A7" s="62">
        <v>202004</v>
      </c>
      <c r="B7" s="62" t="s">
        <v>2524</v>
      </c>
      <c r="C7" s="62" t="s">
        <v>2518</v>
      </c>
      <c r="D7" s="62" t="s">
        <v>2240</v>
      </c>
      <c r="E7" s="62">
        <v>7926</v>
      </c>
    </row>
    <row r="8" ht="14.25" spans="1:5">
      <c r="A8" s="62">
        <v>202002</v>
      </c>
      <c r="B8" s="62" t="s">
        <v>2525</v>
      </c>
      <c r="C8" s="62" t="s">
        <v>2520</v>
      </c>
      <c r="D8" s="62" t="s">
        <v>2223</v>
      </c>
      <c r="E8" s="62">
        <v>10104</v>
      </c>
    </row>
    <row r="9" ht="14.25" spans="1:5">
      <c r="A9" s="62">
        <v>202003</v>
      </c>
      <c r="B9" s="62" t="s">
        <v>2517</v>
      </c>
      <c r="C9" s="62" t="s">
        <v>2526</v>
      </c>
      <c r="D9" s="62" t="s">
        <v>2223</v>
      </c>
      <c r="E9" s="62">
        <v>9800</v>
      </c>
    </row>
    <row r="10" ht="14.25" spans="1:5">
      <c r="A10" s="62">
        <v>202005</v>
      </c>
      <c r="B10" s="62" t="s">
        <v>2519</v>
      </c>
      <c r="C10" s="62" t="s">
        <v>2518</v>
      </c>
      <c r="D10" s="62" t="s">
        <v>2234</v>
      </c>
      <c r="E10" s="62">
        <v>13921</v>
      </c>
    </row>
    <row r="11" ht="14.25" spans="1:5">
      <c r="A11" s="62">
        <v>202001</v>
      </c>
      <c r="B11" s="62" t="s">
        <v>2522</v>
      </c>
      <c r="C11" s="62" t="s">
        <v>2520</v>
      </c>
      <c r="D11" s="62" t="s">
        <v>2527</v>
      </c>
      <c r="E11" s="62">
        <v>11091</v>
      </c>
    </row>
    <row r="12" ht="14.25" spans="1:5">
      <c r="A12" s="62">
        <v>202009</v>
      </c>
      <c r="B12" s="62" t="s">
        <v>2524</v>
      </c>
      <c r="C12" s="62" t="s">
        <v>2526</v>
      </c>
      <c r="D12" s="62" t="s">
        <v>2240</v>
      </c>
      <c r="E12" s="62">
        <v>2199</v>
      </c>
    </row>
    <row r="13" ht="14.25" spans="1:5">
      <c r="A13" s="62">
        <v>202002</v>
      </c>
      <c r="B13" s="62" t="s">
        <v>2522</v>
      </c>
      <c r="C13" s="62" t="s">
        <v>2520</v>
      </c>
      <c r="D13" s="62" t="s">
        <v>2223</v>
      </c>
      <c r="E13" s="62">
        <v>19369</v>
      </c>
    </row>
    <row r="14" ht="14.25" spans="1:5">
      <c r="A14" s="62">
        <v>202005</v>
      </c>
      <c r="B14" s="62" t="s">
        <v>2517</v>
      </c>
      <c r="C14" s="62" t="s">
        <v>2528</v>
      </c>
      <c r="D14" s="62" t="s">
        <v>2223</v>
      </c>
      <c r="E14" s="62">
        <v>8959</v>
      </c>
    </row>
    <row r="15" ht="14.25" spans="1:5">
      <c r="A15" s="62">
        <v>202007</v>
      </c>
      <c r="B15" s="62" t="s">
        <v>2525</v>
      </c>
      <c r="C15" s="62" t="s">
        <v>2520</v>
      </c>
      <c r="D15" s="62" t="s">
        <v>2234</v>
      </c>
      <c r="E15" s="62">
        <v>3085</v>
      </c>
    </row>
    <row r="16" ht="14.25" spans="1:5">
      <c r="A16" s="62">
        <v>202001</v>
      </c>
      <c r="B16" s="62" t="s">
        <v>2522</v>
      </c>
      <c r="C16" s="62" t="s">
        <v>2518</v>
      </c>
      <c r="D16" s="62" t="s">
        <v>2529</v>
      </c>
      <c r="E16" s="62">
        <v>19559</v>
      </c>
    </row>
    <row r="17" ht="14.25" spans="1:5">
      <c r="A17" s="62">
        <v>202009</v>
      </c>
      <c r="B17" s="62" t="s">
        <v>2530</v>
      </c>
      <c r="C17" s="62" t="s">
        <v>2531</v>
      </c>
      <c r="D17" s="62" t="s">
        <v>2234</v>
      </c>
      <c r="E17" s="62">
        <v>11773</v>
      </c>
    </row>
    <row r="18" ht="14.25" spans="1:5">
      <c r="A18" s="62">
        <v>202004</v>
      </c>
      <c r="B18" s="62" t="s">
        <v>2524</v>
      </c>
      <c r="C18" s="62" t="s">
        <v>2521</v>
      </c>
      <c r="D18" s="62" t="s">
        <v>2529</v>
      </c>
      <c r="E18" s="62">
        <v>10734</v>
      </c>
    </row>
    <row r="19" ht="14.25" spans="1:5">
      <c r="A19" s="62">
        <v>202005</v>
      </c>
      <c r="B19" s="62" t="s">
        <v>2530</v>
      </c>
      <c r="C19" s="62" t="s">
        <v>2528</v>
      </c>
      <c r="D19" s="62" t="s">
        <v>2240</v>
      </c>
      <c r="E19" s="62">
        <v>5989</v>
      </c>
    </row>
    <row r="20" ht="14.25" spans="1:5">
      <c r="A20" s="62">
        <v>202001</v>
      </c>
      <c r="B20" s="62" t="s">
        <v>2524</v>
      </c>
      <c r="C20" s="62" t="s">
        <v>2521</v>
      </c>
      <c r="D20" s="62" t="s">
        <v>2240</v>
      </c>
      <c r="E20" s="62">
        <v>5355</v>
      </c>
    </row>
    <row r="21" ht="14.25" spans="1:5">
      <c r="A21" s="62">
        <v>202006</v>
      </c>
      <c r="B21" s="62" t="s">
        <v>2525</v>
      </c>
      <c r="C21" s="62" t="s">
        <v>2526</v>
      </c>
      <c r="D21" s="62" t="s">
        <v>2527</v>
      </c>
      <c r="E21" s="62">
        <v>12296</v>
      </c>
    </row>
    <row r="22" ht="14.25" spans="1:5">
      <c r="A22" s="62">
        <v>202001</v>
      </c>
      <c r="B22" s="62" t="s">
        <v>2519</v>
      </c>
      <c r="C22" s="62" t="s">
        <v>2521</v>
      </c>
      <c r="D22" s="62" t="s">
        <v>2529</v>
      </c>
      <c r="E22" s="62">
        <v>1445</v>
      </c>
    </row>
    <row r="23" ht="14.25" spans="1:5">
      <c r="A23" s="62">
        <v>202009</v>
      </c>
      <c r="B23" s="62" t="s">
        <v>2517</v>
      </c>
      <c r="C23" s="62" t="s">
        <v>2528</v>
      </c>
      <c r="D23" s="62" t="s">
        <v>2223</v>
      </c>
      <c r="E23" s="62">
        <v>13947</v>
      </c>
    </row>
    <row r="24" ht="14.25" spans="1:5">
      <c r="A24" s="62">
        <v>202005</v>
      </c>
      <c r="B24" s="62" t="s">
        <v>2522</v>
      </c>
      <c r="C24" s="62" t="s">
        <v>2520</v>
      </c>
      <c r="D24" s="62" t="s">
        <v>2240</v>
      </c>
      <c r="E24" s="62">
        <v>15453</v>
      </c>
    </row>
    <row r="25" ht="14.25" spans="1:5">
      <c r="A25" s="62">
        <v>202003</v>
      </c>
      <c r="B25" s="62" t="s">
        <v>2519</v>
      </c>
      <c r="C25" s="62" t="s">
        <v>2528</v>
      </c>
      <c r="D25" s="62" t="s">
        <v>2223</v>
      </c>
      <c r="E25" s="62">
        <v>19360</v>
      </c>
    </row>
    <row r="26" ht="14.25" spans="1:5">
      <c r="A26" s="62">
        <v>202003</v>
      </c>
      <c r="B26" s="62" t="s">
        <v>2524</v>
      </c>
      <c r="C26" s="62" t="s">
        <v>2518</v>
      </c>
      <c r="D26" s="62" t="s">
        <v>2527</v>
      </c>
      <c r="E26" s="62">
        <v>6993</v>
      </c>
    </row>
    <row r="27" ht="14.25" spans="1:5">
      <c r="A27" s="62">
        <v>202003</v>
      </c>
      <c r="B27" s="62" t="s">
        <v>2525</v>
      </c>
      <c r="C27" s="62" t="s">
        <v>2521</v>
      </c>
      <c r="D27" s="62" t="s">
        <v>2527</v>
      </c>
      <c r="E27" s="62">
        <v>8346</v>
      </c>
    </row>
    <row r="28" ht="14.25" spans="1:5">
      <c r="A28" s="62">
        <v>202006</v>
      </c>
      <c r="B28" s="62" t="s">
        <v>2524</v>
      </c>
      <c r="C28" s="62" t="s">
        <v>2520</v>
      </c>
      <c r="D28" s="62" t="s">
        <v>2523</v>
      </c>
      <c r="E28" s="62">
        <v>17415</v>
      </c>
    </row>
    <row r="29" ht="14.25" spans="1:5">
      <c r="A29" s="62">
        <v>202001</v>
      </c>
      <c r="B29" s="62" t="s">
        <v>2525</v>
      </c>
      <c r="C29" s="62" t="s">
        <v>2518</v>
      </c>
      <c r="D29" s="62" t="s">
        <v>2529</v>
      </c>
      <c r="E29" s="62">
        <v>14078</v>
      </c>
    </row>
    <row r="30" ht="14.25" spans="1:5">
      <c r="A30" s="62">
        <v>202007</v>
      </c>
      <c r="B30" s="62" t="s">
        <v>2530</v>
      </c>
      <c r="C30" s="62" t="s">
        <v>2526</v>
      </c>
      <c r="D30" s="62" t="s">
        <v>2529</v>
      </c>
      <c r="E30" s="62">
        <v>885</v>
      </c>
    </row>
    <row r="31" ht="14.25" spans="1:5">
      <c r="A31" s="62">
        <v>202002</v>
      </c>
      <c r="B31" s="62" t="s">
        <v>2517</v>
      </c>
      <c r="C31" s="62" t="s">
        <v>2531</v>
      </c>
      <c r="D31" s="62" t="s">
        <v>2234</v>
      </c>
      <c r="E31" s="62">
        <v>6596</v>
      </c>
    </row>
    <row r="32" ht="14.25" spans="1:5">
      <c r="A32" s="62">
        <v>202004</v>
      </c>
      <c r="B32" s="62" t="s">
        <v>2519</v>
      </c>
      <c r="C32" s="62" t="s">
        <v>2531</v>
      </c>
      <c r="D32" s="62" t="s">
        <v>2527</v>
      </c>
      <c r="E32" s="62">
        <v>12901</v>
      </c>
    </row>
    <row r="33" ht="14.25" spans="1:5">
      <c r="A33" s="62">
        <v>202008</v>
      </c>
      <c r="B33" s="62" t="s">
        <v>2519</v>
      </c>
      <c r="C33" s="62" t="s">
        <v>2526</v>
      </c>
      <c r="D33" s="62" t="s">
        <v>2527</v>
      </c>
      <c r="E33" s="62">
        <v>2975</v>
      </c>
    </row>
    <row r="34" ht="14.25" spans="1:5">
      <c r="A34" s="62">
        <v>202005</v>
      </c>
      <c r="B34" s="62" t="s">
        <v>2522</v>
      </c>
      <c r="C34" s="62" t="s">
        <v>2528</v>
      </c>
      <c r="D34" s="62" t="s">
        <v>2223</v>
      </c>
      <c r="E34" s="62">
        <v>15511</v>
      </c>
    </row>
    <row r="35" ht="14.25" spans="1:5">
      <c r="A35" s="62">
        <v>202007</v>
      </c>
      <c r="B35" s="62" t="s">
        <v>2525</v>
      </c>
      <c r="C35" s="62" t="s">
        <v>2526</v>
      </c>
      <c r="D35" s="62" t="s">
        <v>2223</v>
      </c>
      <c r="E35" s="62">
        <v>19815</v>
      </c>
    </row>
    <row r="36" ht="14.25" spans="1:5">
      <c r="A36" s="62">
        <v>202009</v>
      </c>
      <c r="B36" s="62" t="s">
        <v>2525</v>
      </c>
      <c r="C36" s="62" t="s">
        <v>2520</v>
      </c>
      <c r="D36" s="62" t="s">
        <v>2234</v>
      </c>
      <c r="E36" s="62">
        <v>15947</v>
      </c>
    </row>
    <row r="37" ht="14.25" spans="1:5">
      <c r="A37" s="62">
        <v>202007</v>
      </c>
      <c r="B37" s="62" t="s">
        <v>2517</v>
      </c>
      <c r="C37" s="62" t="s">
        <v>2518</v>
      </c>
      <c r="D37" s="62" t="s">
        <v>2527</v>
      </c>
      <c r="E37" s="62">
        <v>16153</v>
      </c>
    </row>
    <row r="38" ht="14.25" spans="1:5">
      <c r="A38" s="62">
        <v>202003</v>
      </c>
      <c r="B38" s="62" t="s">
        <v>2517</v>
      </c>
      <c r="C38" s="62" t="s">
        <v>2531</v>
      </c>
      <c r="D38" s="62" t="s">
        <v>2529</v>
      </c>
      <c r="E38" s="62">
        <v>431</v>
      </c>
    </row>
    <row r="39" ht="14.25" spans="1:5">
      <c r="A39" s="62">
        <v>202005</v>
      </c>
      <c r="B39" s="62" t="s">
        <v>2525</v>
      </c>
      <c r="C39" s="62" t="s">
        <v>2520</v>
      </c>
      <c r="D39" s="62" t="s">
        <v>2240</v>
      </c>
      <c r="E39" s="62">
        <v>7541</v>
      </c>
    </row>
    <row r="40" ht="14.25" spans="1:5">
      <c r="A40" s="62">
        <v>202008</v>
      </c>
      <c r="B40" s="62" t="s">
        <v>2530</v>
      </c>
      <c r="C40" s="62" t="s">
        <v>2531</v>
      </c>
      <c r="D40" s="62" t="s">
        <v>2240</v>
      </c>
      <c r="E40" s="62">
        <v>3781</v>
      </c>
    </row>
    <row r="41" ht="14.25" spans="1:5">
      <c r="A41" s="62">
        <v>202003</v>
      </c>
      <c r="B41" s="62" t="s">
        <v>2524</v>
      </c>
      <c r="C41" s="62" t="s">
        <v>2520</v>
      </c>
      <c r="D41" s="62" t="s">
        <v>2240</v>
      </c>
      <c r="E41" s="62">
        <v>4465</v>
      </c>
    </row>
    <row r="42" ht="14.25" spans="1:5">
      <c r="A42" s="62">
        <v>202009</v>
      </c>
      <c r="B42" s="62" t="s">
        <v>2530</v>
      </c>
      <c r="C42" s="62" t="s">
        <v>2528</v>
      </c>
      <c r="D42" s="62" t="s">
        <v>2234</v>
      </c>
      <c r="E42" s="62">
        <v>3101</v>
      </c>
    </row>
    <row r="43" ht="14.25" spans="1:5">
      <c r="A43" s="62">
        <v>202004</v>
      </c>
      <c r="B43" s="62" t="s">
        <v>2517</v>
      </c>
      <c r="C43" s="62" t="s">
        <v>2518</v>
      </c>
      <c r="D43" s="62" t="s">
        <v>2240</v>
      </c>
      <c r="E43" s="62">
        <v>19970</v>
      </c>
    </row>
    <row r="44" ht="14.25" spans="1:5">
      <c r="A44" s="62">
        <v>202002</v>
      </c>
      <c r="B44" s="62" t="s">
        <v>2524</v>
      </c>
      <c r="C44" s="62" t="s">
        <v>2526</v>
      </c>
      <c r="D44" s="62" t="s">
        <v>2240</v>
      </c>
      <c r="E44" s="62">
        <v>2229</v>
      </c>
    </row>
    <row r="45" ht="14.25" spans="1:5">
      <c r="A45" s="62">
        <v>202008</v>
      </c>
      <c r="B45" s="62" t="s">
        <v>2517</v>
      </c>
      <c r="C45" s="62" t="s">
        <v>2531</v>
      </c>
      <c r="D45" s="62" t="s">
        <v>2527</v>
      </c>
      <c r="E45" s="62">
        <v>14525</v>
      </c>
    </row>
    <row r="46" ht="14.25" spans="1:5">
      <c r="A46" s="62">
        <v>202003</v>
      </c>
      <c r="B46" s="62" t="s">
        <v>2519</v>
      </c>
      <c r="C46" s="62" t="s">
        <v>2520</v>
      </c>
      <c r="D46" s="62" t="s">
        <v>2529</v>
      </c>
      <c r="E46" s="62">
        <v>9835</v>
      </c>
    </row>
    <row r="47" ht="14.25" spans="1:5">
      <c r="A47" s="62">
        <v>202006</v>
      </c>
      <c r="B47" s="62" t="s">
        <v>2522</v>
      </c>
      <c r="C47" s="62" t="s">
        <v>2531</v>
      </c>
      <c r="D47" s="62" t="s">
        <v>2523</v>
      </c>
      <c r="E47" s="62">
        <v>8241</v>
      </c>
    </row>
    <row r="48" ht="14.25" spans="1:5">
      <c r="A48" s="62">
        <v>202001</v>
      </c>
      <c r="B48" s="62" t="s">
        <v>2522</v>
      </c>
      <c r="C48" s="62" t="s">
        <v>2521</v>
      </c>
      <c r="D48" s="62" t="s">
        <v>2523</v>
      </c>
      <c r="E48" s="62">
        <v>6174</v>
      </c>
    </row>
    <row r="49" ht="14.25" spans="1:5">
      <c r="A49" s="62">
        <v>202004</v>
      </c>
      <c r="B49" s="62" t="s">
        <v>2517</v>
      </c>
      <c r="C49" s="62" t="s">
        <v>2526</v>
      </c>
      <c r="D49" s="62" t="s">
        <v>2240</v>
      </c>
      <c r="E49" s="62">
        <v>9970</v>
      </c>
    </row>
    <row r="50" ht="14.25" spans="1:5">
      <c r="A50" s="62">
        <v>202005</v>
      </c>
      <c r="B50" s="62" t="s">
        <v>2530</v>
      </c>
      <c r="C50" s="62" t="s">
        <v>2526</v>
      </c>
      <c r="D50" s="62" t="s">
        <v>2234</v>
      </c>
      <c r="E50" s="62">
        <v>12624</v>
      </c>
    </row>
    <row r="51" ht="14.25" spans="1:5">
      <c r="A51" s="62">
        <v>202003</v>
      </c>
      <c r="B51" s="62" t="s">
        <v>2525</v>
      </c>
      <c r="C51" s="62" t="s">
        <v>2520</v>
      </c>
      <c r="D51" s="62" t="s">
        <v>2223</v>
      </c>
      <c r="E51" s="62">
        <v>7334</v>
      </c>
    </row>
    <row r="52" ht="14.25" spans="1:5">
      <c r="A52" s="62">
        <v>202001</v>
      </c>
      <c r="B52" s="62" t="s">
        <v>2525</v>
      </c>
      <c r="C52" s="62" t="s">
        <v>2518</v>
      </c>
      <c r="D52" s="62" t="s">
        <v>2527</v>
      </c>
      <c r="E52" s="62">
        <v>15156</v>
      </c>
    </row>
    <row r="53" ht="14.25" spans="1:5">
      <c r="A53" s="62">
        <v>202004</v>
      </c>
      <c r="B53" s="62" t="s">
        <v>2525</v>
      </c>
      <c r="C53" s="62" t="s">
        <v>2531</v>
      </c>
      <c r="D53" s="62" t="s">
        <v>2240</v>
      </c>
      <c r="E53" s="62">
        <v>13332</v>
      </c>
    </row>
    <row r="54" ht="14.25" spans="1:5">
      <c r="A54" s="62">
        <v>202009</v>
      </c>
      <c r="B54" s="62" t="s">
        <v>2525</v>
      </c>
      <c r="C54" s="62" t="s">
        <v>2521</v>
      </c>
      <c r="D54" s="62" t="s">
        <v>2234</v>
      </c>
      <c r="E54" s="62">
        <v>5715</v>
      </c>
    </row>
    <row r="55" ht="14.25" spans="1:5">
      <c r="A55" s="62">
        <v>202001</v>
      </c>
      <c r="B55" s="62" t="s">
        <v>2517</v>
      </c>
      <c r="C55" s="62" t="s">
        <v>2521</v>
      </c>
      <c r="D55" s="62" t="s">
        <v>2527</v>
      </c>
      <c r="E55" s="62">
        <v>8914</v>
      </c>
    </row>
    <row r="56" ht="14.25" spans="1:5">
      <c r="A56" s="62">
        <v>202003</v>
      </c>
      <c r="B56" s="62" t="s">
        <v>2524</v>
      </c>
      <c r="C56" s="62" t="s">
        <v>2521</v>
      </c>
      <c r="D56" s="62" t="s">
        <v>2527</v>
      </c>
      <c r="E56" s="62">
        <v>6980</v>
      </c>
    </row>
    <row r="57" ht="14.25" spans="1:5">
      <c r="A57" s="62">
        <v>202008</v>
      </c>
      <c r="B57" s="62" t="s">
        <v>2530</v>
      </c>
      <c r="C57" s="62" t="s">
        <v>2528</v>
      </c>
      <c r="D57" s="62" t="s">
        <v>2234</v>
      </c>
      <c r="E57" s="62">
        <v>17288</v>
      </c>
    </row>
    <row r="58" ht="14.25" spans="1:5">
      <c r="A58" s="62">
        <v>202009</v>
      </c>
      <c r="B58" s="62" t="s">
        <v>2525</v>
      </c>
      <c r="C58" s="62" t="s">
        <v>2526</v>
      </c>
      <c r="D58" s="62" t="s">
        <v>2240</v>
      </c>
      <c r="E58" s="62">
        <v>1265</v>
      </c>
    </row>
    <row r="59" ht="14.25" spans="1:5">
      <c r="A59" s="62">
        <v>202005</v>
      </c>
      <c r="B59" s="62" t="s">
        <v>2530</v>
      </c>
      <c r="C59" s="62" t="s">
        <v>2531</v>
      </c>
      <c r="D59" s="62" t="s">
        <v>2527</v>
      </c>
      <c r="E59" s="62">
        <v>4387</v>
      </c>
    </row>
    <row r="60" ht="14.25" spans="1:5">
      <c r="A60" s="62">
        <v>202008</v>
      </c>
      <c r="B60" s="62" t="s">
        <v>2524</v>
      </c>
      <c r="C60" s="62" t="s">
        <v>2528</v>
      </c>
      <c r="D60" s="62" t="s">
        <v>2527</v>
      </c>
      <c r="E60" s="62">
        <v>1903</v>
      </c>
    </row>
    <row r="61" ht="14.25" spans="1:5">
      <c r="A61" s="62">
        <v>202004</v>
      </c>
      <c r="B61" s="62" t="s">
        <v>2524</v>
      </c>
      <c r="C61" s="62" t="s">
        <v>2528</v>
      </c>
      <c r="D61" s="62" t="s">
        <v>2527</v>
      </c>
      <c r="E61" s="62">
        <v>10120</v>
      </c>
    </row>
    <row r="62" ht="14.25" spans="1:5">
      <c r="A62" s="62">
        <v>202003</v>
      </c>
      <c r="B62" s="62" t="s">
        <v>2522</v>
      </c>
      <c r="C62" s="62" t="s">
        <v>2518</v>
      </c>
      <c r="D62" s="62" t="s">
        <v>2529</v>
      </c>
      <c r="E62" s="62">
        <v>11748</v>
      </c>
    </row>
    <row r="63" ht="14.25" spans="1:5">
      <c r="A63" s="62">
        <v>202001</v>
      </c>
      <c r="B63" s="62" t="s">
        <v>2530</v>
      </c>
      <c r="C63" s="62" t="s">
        <v>2531</v>
      </c>
      <c r="D63" s="62" t="s">
        <v>2527</v>
      </c>
      <c r="E63" s="62">
        <v>7934</v>
      </c>
    </row>
    <row r="64" ht="14.25" spans="1:5">
      <c r="A64" s="62">
        <v>202001</v>
      </c>
      <c r="B64" s="62" t="s">
        <v>2517</v>
      </c>
      <c r="C64" s="62" t="s">
        <v>2520</v>
      </c>
      <c r="D64" s="62" t="s">
        <v>2223</v>
      </c>
      <c r="E64" s="62">
        <v>6713</v>
      </c>
    </row>
    <row r="65" ht="14.25" spans="1:5">
      <c r="A65" s="62">
        <v>202006</v>
      </c>
      <c r="B65" s="62" t="s">
        <v>2530</v>
      </c>
      <c r="C65" s="62" t="s">
        <v>2528</v>
      </c>
      <c r="D65" s="62" t="s">
        <v>2527</v>
      </c>
      <c r="E65" s="62">
        <v>9278</v>
      </c>
    </row>
    <row r="66" ht="14.25" spans="1:5">
      <c r="A66" s="62">
        <v>202007</v>
      </c>
      <c r="B66" s="62" t="s">
        <v>2525</v>
      </c>
      <c r="C66" s="62" t="s">
        <v>2531</v>
      </c>
      <c r="D66" s="62" t="s">
        <v>2234</v>
      </c>
      <c r="E66" s="62">
        <v>11404</v>
      </c>
    </row>
    <row r="67" ht="14.25" spans="1:5">
      <c r="A67" s="62">
        <v>202008</v>
      </c>
      <c r="B67" s="62" t="s">
        <v>2517</v>
      </c>
      <c r="C67" s="62" t="s">
        <v>2520</v>
      </c>
      <c r="D67" s="62" t="s">
        <v>2234</v>
      </c>
      <c r="E67" s="62">
        <v>12524</v>
      </c>
    </row>
    <row r="68" ht="14.25" spans="1:5">
      <c r="A68" s="62">
        <v>202003</v>
      </c>
      <c r="B68" s="62" t="s">
        <v>2522</v>
      </c>
      <c r="C68" s="62" t="s">
        <v>2518</v>
      </c>
      <c r="D68" s="62" t="s">
        <v>2240</v>
      </c>
      <c r="E68" s="62">
        <v>8632</v>
      </c>
    </row>
    <row r="69" ht="14.25" spans="1:5">
      <c r="A69" s="62">
        <v>202003</v>
      </c>
      <c r="B69" s="62" t="s">
        <v>2517</v>
      </c>
      <c r="C69" s="62" t="s">
        <v>2518</v>
      </c>
      <c r="D69" s="62" t="s">
        <v>2240</v>
      </c>
      <c r="E69" s="62">
        <v>13753</v>
      </c>
    </row>
    <row r="70" ht="14.25" spans="1:5">
      <c r="A70" s="62">
        <v>202002</v>
      </c>
      <c r="B70" s="62" t="s">
        <v>2517</v>
      </c>
      <c r="C70" s="62" t="s">
        <v>2526</v>
      </c>
      <c r="D70" s="62" t="s">
        <v>2234</v>
      </c>
      <c r="E70" s="62">
        <v>15475</v>
      </c>
    </row>
    <row r="71" ht="14.25" spans="1:5">
      <c r="A71" s="62">
        <v>202003</v>
      </c>
      <c r="B71" s="62" t="s">
        <v>2517</v>
      </c>
      <c r="C71" s="62" t="s">
        <v>2518</v>
      </c>
      <c r="D71" s="62" t="s">
        <v>2529</v>
      </c>
      <c r="E71" s="62">
        <v>19871</v>
      </c>
    </row>
    <row r="72" ht="14.25" spans="1:5">
      <c r="A72" s="62">
        <v>202008</v>
      </c>
      <c r="B72" s="62" t="s">
        <v>2522</v>
      </c>
      <c r="C72" s="62" t="s">
        <v>2528</v>
      </c>
      <c r="D72" s="62" t="s">
        <v>2523</v>
      </c>
      <c r="E72" s="62">
        <v>2606</v>
      </c>
    </row>
    <row r="73" ht="14.25" spans="1:5">
      <c r="A73" s="62">
        <v>202003</v>
      </c>
      <c r="B73" s="62" t="s">
        <v>2519</v>
      </c>
      <c r="C73" s="62" t="s">
        <v>2518</v>
      </c>
      <c r="D73" s="62" t="s">
        <v>2523</v>
      </c>
      <c r="E73" s="62">
        <v>447</v>
      </c>
    </row>
    <row r="74" ht="14.25" spans="1:5">
      <c r="A74" s="62">
        <v>202009</v>
      </c>
      <c r="B74" s="62" t="s">
        <v>2524</v>
      </c>
      <c r="C74" s="62" t="s">
        <v>2531</v>
      </c>
      <c r="D74" s="62" t="s">
        <v>2223</v>
      </c>
      <c r="E74" s="62">
        <v>2692</v>
      </c>
    </row>
    <row r="75" ht="14.25" spans="1:5">
      <c r="A75" s="62">
        <v>202002</v>
      </c>
      <c r="B75" s="62" t="s">
        <v>2530</v>
      </c>
      <c r="C75" s="62" t="s">
        <v>2520</v>
      </c>
      <c r="D75" s="62" t="s">
        <v>2523</v>
      </c>
      <c r="E75" s="62">
        <v>9724</v>
      </c>
    </row>
    <row r="76" ht="14.25" spans="1:5">
      <c r="A76" s="62">
        <v>202004</v>
      </c>
      <c r="B76" s="62" t="s">
        <v>2517</v>
      </c>
      <c r="C76" s="62" t="s">
        <v>2518</v>
      </c>
      <c r="D76" s="62" t="s">
        <v>2527</v>
      </c>
      <c r="E76" s="62">
        <v>11836</v>
      </c>
    </row>
    <row r="77" ht="14.25" spans="1:5">
      <c r="A77" s="62">
        <v>202005</v>
      </c>
      <c r="B77" s="62" t="s">
        <v>2522</v>
      </c>
      <c r="C77" s="62" t="s">
        <v>2521</v>
      </c>
      <c r="D77" s="62" t="s">
        <v>2223</v>
      </c>
      <c r="E77" s="62">
        <v>11522</v>
      </c>
    </row>
    <row r="78" ht="14.25" spans="1:5">
      <c r="A78" s="62">
        <v>202002</v>
      </c>
      <c r="B78" s="62" t="s">
        <v>2522</v>
      </c>
      <c r="C78" s="62" t="s">
        <v>2531</v>
      </c>
      <c r="D78" s="62" t="s">
        <v>2223</v>
      </c>
      <c r="E78" s="62">
        <v>4233</v>
      </c>
    </row>
    <row r="79" ht="14.25" spans="1:5">
      <c r="A79" s="62">
        <v>202009</v>
      </c>
      <c r="B79" s="62" t="s">
        <v>2519</v>
      </c>
      <c r="C79" s="62" t="s">
        <v>2526</v>
      </c>
      <c r="D79" s="62" t="s">
        <v>2529</v>
      </c>
      <c r="E79" s="62">
        <v>16064</v>
      </c>
    </row>
    <row r="80" ht="14.25" spans="1:5">
      <c r="A80" s="62">
        <v>202007</v>
      </c>
      <c r="B80" s="62" t="s">
        <v>2522</v>
      </c>
      <c r="C80" s="62" t="s">
        <v>2520</v>
      </c>
      <c r="D80" s="62" t="s">
        <v>2529</v>
      </c>
      <c r="E80" s="62">
        <v>1864</v>
      </c>
    </row>
    <row r="81" ht="14.25" spans="1:5">
      <c r="A81" s="62">
        <v>202008</v>
      </c>
      <c r="B81" s="62" t="s">
        <v>2522</v>
      </c>
      <c r="C81" s="62" t="s">
        <v>2526</v>
      </c>
      <c r="D81" s="62" t="s">
        <v>2234</v>
      </c>
      <c r="E81" s="62">
        <v>15959</v>
      </c>
    </row>
    <row r="82" ht="14.25" spans="1:5">
      <c r="A82" s="62">
        <v>202004</v>
      </c>
      <c r="B82" s="62" t="s">
        <v>2517</v>
      </c>
      <c r="C82" s="62" t="s">
        <v>2531</v>
      </c>
      <c r="D82" s="62" t="s">
        <v>2529</v>
      </c>
      <c r="E82" s="62">
        <v>7558</v>
      </c>
    </row>
    <row r="83" ht="14.25" spans="1:5">
      <c r="A83" s="62">
        <v>202008</v>
      </c>
      <c r="B83" s="62" t="s">
        <v>2519</v>
      </c>
      <c r="C83" s="62" t="s">
        <v>2520</v>
      </c>
      <c r="D83" s="62" t="s">
        <v>2223</v>
      </c>
      <c r="E83" s="62">
        <v>791</v>
      </c>
    </row>
    <row r="84" ht="14.25" spans="1:5">
      <c r="A84" s="62">
        <v>202008</v>
      </c>
      <c r="B84" s="62" t="s">
        <v>2519</v>
      </c>
      <c r="C84" s="62" t="s">
        <v>2526</v>
      </c>
      <c r="D84" s="62" t="s">
        <v>2223</v>
      </c>
      <c r="E84" s="62">
        <v>11853</v>
      </c>
    </row>
    <row r="85" ht="14.25" spans="1:5">
      <c r="A85" s="62">
        <v>202002</v>
      </c>
      <c r="B85" s="62" t="s">
        <v>2524</v>
      </c>
      <c r="C85" s="62" t="s">
        <v>2521</v>
      </c>
      <c r="D85" s="62" t="s">
        <v>2529</v>
      </c>
      <c r="E85" s="62">
        <v>18210</v>
      </c>
    </row>
    <row r="86" ht="14.25" spans="1:5">
      <c r="A86" s="62">
        <v>202009</v>
      </c>
      <c r="B86" s="62" t="s">
        <v>2530</v>
      </c>
      <c r="C86" s="62" t="s">
        <v>2531</v>
      </c>
      <c r="D86" s="62" t="s">
        <v>2527</v>
      </c>
      <c r="E86" s="62">
        <v>8265</v>
      </c>
    </row>
    <row r="87" ht="14.25" spans="1:5">
      <c r="A87" s="62">
        <v>202008</v>
      </c>
      <c r="B87" s="62" t="s">
        <v>2517</v>
      </c>
      <c r="C87" s="62" t="s">
        <v>2528</v>
      </c>
      <c r="D87" s="62" t="s">
        <v>2523</v>
      </c>
      <c r="E87" s="62">
        <v>786</v>
      </c>
    </row>
    <row r="88" ht="14.25" spans="1:5">
      <c r="A88" s="62">
        <v>202006</v>
      </c>
      <c r="B88" s="62" t="s">
        <v>2525</v>
      </c>
      <c r="C88" s="62" t="s">
        <v>2531</v>
      </c>
      <c r="D88" s="62" t="s">
        <v>2523</v>
      </c>
      <c r="E88" s="62">
        <v>6902</v>
      </c>
    </row>
    <row r="89" ht="14.25" spans="1:5">
      <c r="A89" s="62">
        <v>202007</v>
      </c>
      <c r="B89" s="62" t="s">
        <v>2524</v>
      </c>
      <c r="C89" s="62" t="s">
        <v>2518</v>
      </c>
      <c r="D89" s="62" t="s">
        <v>2234</v>
      </c>
      <c r="E89" s="62">
        <v>15675</v>
      </c>
    </row>
    <row r="90" ht="14.25" spans="1:5">
      <c r="A90" s="62">
        <v>202002</v>
      </c>
      <c r="B90" s="62" t="s">
        <v>2519</v>
      </c>
      <c r="C90" s="62" t="s">
        <v>2518</v>
      </c>
      <c r="D90" s="62" t="s">
        <v>2523</v>
      </c>
      <c r="E90" s="62">
        <v>19690</v>
      </c>
    </row>
    <row r="91" ht="14.25" spans="1:5">
      <c r="A91" s="62">
        <v>202005</v>
      </c>
      <c r="B91" s="62" t="s">
        <v>2517</v>
      </c>
      <c r="C91" s="62" t="s">
        <v>2520</v>
      </c>
      <c r="D91" s="62" t="s">
        <v>2523</v>
      </c>
      <c r="E91" s="62">
        <v>19617</v>
      </c>
    </row>
    <row r="92" ht="14.25" spans="1:5">
      <c r="A92" s="62">
        <v>202009</v>
      </c>
      <c r="B92" s="62" t="s">
        <v>2530</v>
      </c>
      <c r="C92" s="62" t="s">
        <v>2531</v>
      </c>
      <c r="D92" s="62" t="s">
        <v>2529</v>
      </c>
      <c r="E92" s="62">
        <v>16860</v>
      </c>
    </row>
    <row r="93" ht="14.25" spans="1:5">
      <c r="A93" s="62">
        <v>202005</v>
      </c>
      <c r="B93" s="62" t="s">
        <v>2525</v>
      </c>
      <c r="C93" s="62" t="s">
        <v>2518</v>
      </c>
      <c r="D93" s="62" t="s">
        <v>2240</v>
      </c>
      <c r="E93" s="62">
        <v>3437</v>
      </c>
    </row>
    <row r="94" ht="14.25" spans="1:5">
      <c r="A94" s="62">
        <v>202007</v>
      </c>
      <c r="B94" s="62" t="s">
        <v>2522</v>
      </c>
      <c r="C94" s="62" t="s">
        <v>2520</v>
      </c>
      <c r="D94" s="62" t="s">
        <v>2240</v>
      </c>
      <c r="E94" s="62">
        <v>14777</v>
      </c>
    </row>
    <row r="95" ht="14.25" spans="1:5">
      <c r="A95" s="62">
        <v>202003</v>
      </c>
      <c r="B95" s="62" t="s">
        <v>2525</v>
      </c>
      <c r="C95" s="62" t="s">
        <v>2520</v>
      </c>
      <c r="D95" s="62" t="s">
        <v>2527</v>
      </c>
      <c r="E95" s="62">
        <v>10393</v>
      </c>
    </row>
    <row r="96" ht="14.25" spans="1:5">
      <c r="A96" s="62">
        <v>202008</v>
      </c>
      <c r="B96" s="62" t="s">
        <v>2517</v>
      </c>
      <c r="C96" s="62" t="s">
        <v>2518</v>
      </c>
      <c r="D96" s="62" t="s">
        <v>2529</v>
      </c>
      <c r="E96" s="62">
        <v>18014</v>
      </c>
    </row>
    <row r="97" ht="14.25" spans="1:5">
      <c r="A97" s="62">
        <v>202007</v>
      </c>
      <c r="B97" s="62" t="s">
        <v>2519</v>
      </c>
      <c r="C97" s="62" t="s">
        <v>2520</v>
      </c>
      <c r="D97" s="62" t="s">
        <v>2527</v>
      </c>
      <c r="E97" s="62">
        <v>4746</v>
      </c>
    </row>
    <row r="98" ht="14.25" spans="1:5">
      <c r="A98" s="62">
        <v>202006</v>
      </c>
      <c r="B98" s="62" t="s">
        <v>2519</v>
      </c>
      <c r="C98" s="62" t="s">
        <v>2521</v>
      </c>
      <c r="D98" s="62" t="s">
        <v>2527</v>
      </c>
      <c r="E98" s="62">
        <v>1101</v>
      </c>
    </row>
    <row r="99" ht="14.25" spans="1:5">
      <c r="A99" s="62">
        <v>202001</v>
      </c>
      <c r="B99" s="62" t="s">
        <v>2519</v>
      </c>
      <c r="C99" s="62" t="s">
        <v>2521</v>
      </c>
      <c r="D99" s="62" t="s">
        <v>2523</v>
      </c>
      <c r="E99" s="62">
        <v>15736</v>
      </c>
    </row>
    <row r="100" ht="14.25" spans="1:5">
      <c r="A100" s="62">
        <v>202001</v>
      </c>
      <c r="B100" s="62" t="s">
        <v>2524</v>
      </c>
      <c r="C100" s="62" t="s">
        <v>2518</v>
      </c>
      <c r="D100" s="62" t="s">
        <v>2523</v>
      </c>
      <c r="E100" s="62">
        <v>4974</v>
      </c>
    </row>
    <row r="101" ht="14.25" spans="1:5">
      <c r="A101" s="62">
        <v>202009</v>
      </c>
      <c r="B101" s="62" t="s">
        <v>2530</v>
      </c>
      <c r="C101" s="62" t="s">
        <v>2521</v>
      </c>
      <c r="D101" s="62" t="s">
        <v>2240</v>
      </c>
      <c r="E101" s="62">
        <v>19976</v>
      </c>
    </row>
    <row r="102" ht="14.25" spans="1:5">
      <c r="A102" s="62">
        <v>202005</v>
      </c>
      <c r="B102" s="62" t="s">
        <v>2530</v>
      </c>
      <c r="C102" s="62" t="s">
        <v>2518</v>
      </c>
      <c r="D102" s="62" t="s">
        <v>2529</v>
      </c>
      <c r="E102" s="62">
        <v>13331</v>
      </c>
    </row>
    <row r="103" ht="14.25" spans="1:5">
      <c r="A103" s="62">
        <v>202006</v>
      </c>
      <c r="B103" s="62" t="s">
        <v>2522</v>
      </c>
      <c r="C103" s="62" t="s">
        <v>2521</v>
      </c>
      <c r="D103" s="62" t="s">
        <v>2523</v>
      </c>
      <c r="E103" s="62">
        <v>16274</v>
      </c>
    </row>
    <row r="104" ht="14.25" spans="1:5">
      <c r="A104" s="62">
        <v>202009</v>
      </c>
      <c r="B104" s="62" t="s">
        <v>2530</v>
      </c>
      <c r="C104" s="62" t="s">
        <v>2526</v>
      </c>
      <c r="D104" s="62" t="s">
        <v>2523</v>
      </c>
      <c r="E104" s="62">
        <v>18533</v>
      </c>
    </row>
    <row r="105" ht="14.25" spans="1:5">
      <c r="A105" s="62">
        <v>202009</v>
      </c>
      <c r="B105" s="62" t="s">
        <v>2524</v>
      </c>
      <c r="C105" s="62" t="s">
        <v>2520</v>
      </c>
      <c r="D105" s="62" t="s">
        <v>2240</v>
      </c>
      <c r="E105" s="62">
        <v>1161</v>
      </c>
    </row>
    <row r="106" ht="14.25" spans="1:5">
      <c r="A106" s="62">
        <v>202007</v>
      </c>
      <c r="B106" s="62" t="s">
        <v>2517</v>
      </c>
      <c r="C106" s="62" t="s">
        <v>2526</v>
      </c>
      <c r="D106" s="62" t="s">
        <v>2523</v>
      </c>
      <c r="E106" s="62">
        <v>10325</v>
      </c>
    </row>
    <row r="107" ht="14.25" spans="1:5">
      <c r="A107" s="62">
        <v>202006</v>
      </c>
      <c r="B107" s="62" t="s">
        <v>2519</v>
      </c>
      <c r="C107" s="62" t="s">
        <v>2521</v>
      </c>
      <c r="D107" s="62" t="s">
        <v>2529</v>
      </c>
      <c r="E107" s="62">
        <v>10629</v>
      </c>
    </row>
    <row r="108" ht="14.25" spans="1:5">
      <c r="A108" s="62">
        <v>202007</v>
      </c>
      <c r="B108" s="62" t="s">
        <v>2524</v>
      </c>
      <c r="C108" s="62" t="s">
        <v>2528</v>
      </c>
      <c r="D108" s="62" t="s">
        <v>2240</v>
      </c>
      <c r="E108" s="62">
        <v>9559</v>
      </c>
    </row>
    <row r="109" ht="14.25" spans="1:5">
      <c r="A109" s="62">
        <v>202007</v>
      </c>
      <c r="B109" s="62" t="s">
        <v>2524</v>
      </c>
      <c r="C109" s="62" t="s">
        <v>2518</v>
      </c>
      <c r="D109" s="62" t="s">
        <v>2223</v>
      </c>
      <c r="E109" s="62">
        <v>3542</v>
      </c>
    </row>
    <row r="110" ht="14.25" spans="1:5">
      <c r="A110" s="62">
        <v>202004</v>
      </c>
      <c r="B110" s="62" t="s">
        <v>2519</v>
      </c>
      <c r="C110" s="62" t="s">
        <v>2526</v>
      </c>
      <c r="D110" s="62" t="s">
        <v>2234</v>
      </c>
      <c r="E110" s="62">
        <v>271</v>
      </c>
    </row>
    <row r="111" ht="14.25" spans="1:5">
      <c r="A111" s="62">
        <v>202006</v>
      </c>
      <c r="B111" s="62" t="s">
        <v>2522</v>
      </c>
      <c r="C111" s="62" t="s">
        <v>2520</v>
      </c>
      <c r="D111" s="62" t="s">
        <v>2223</v>
      </c>
      <c r="E111" s="62">
        <v>11012</v>
      </c>
    </row>
    <row r="112" ht="14.25" spans="1:5">
      <c r="A112" s="62">
        <v>202006</v>
      </c>
      <c r="B112" s="62" t="s">
        <v>2530</v>
      </c>
      <c r="C112" s="62" t="s">
        <v>2521</v>
      </c>
      <c r="D112" s="62" t="s">
        <v>2223</v>
      </c>
      <c r="E112" s="62">
        <v>10292</v>
      </c>
    </row>
    <row r="113" ht="14.25" spans="1:5">
      <c r="A113" s="62">
        <v>202006</v>
      </c>
      <c r="B113" s="62" t="s">
        <v>2524</v>
      </c>
      <c r="C113" s="62" t="s">
        <v>2528</v>
      </c>
      <c r="D113" s="62" t="s">
        <v>2234</v>
      </c>
      <c r="E113" s="62">
        <v>14956</v>
      </c>
    </row>
    <row r="114" ht="14.25" spans="1:5">
      <c r="A114" s="62">
        <v>202005</v>
      </c>
      <c r="B114" s="62" t="s">
        <v>2517</v>
      </c>
      <c r="C114" s="62" t="s">
        <v>2520</v>
      </c>
      <c r="D114" s="62" t="s">
        <v>2527</v>
      </c>
      <c r="E114" s="62">
        <v>2364</v>
      </c>
    </row>
    <row r="115" ht="14.25" spans="1:5">
      <c r="A115" s="62">
        <v>202003</v>
      </c>
      <c r="B115" s="62" t="s">
        <v>2517</v>
      </c>
      <c r="C115" s="62" t="s">
        <v>2526</v>
      </c>
      <c r="D115" s="62" t="s">
        <v>2529</v>
      </c>
      <c r="E115" s="62">
        <v>15404</v>
      </c>
    </row>
    <row r="116" ht="14.25" spans="1:5">
      <c r="A116" s="62">
        <v>202004</v>
      </c>
      <c r="B116" s="62" t="s">
        <v>2519</v>
      </c>
      <c r="C116" s="62" t="s">
        <v>2518</v>
      </c>
      <c r="D116" s="62" t="s">
        <v>2529</v>
      </c>
      <c r="E116" s="62">
        <v>18859</v>
      </c>
    </row>
    <row r="117" ht="14.25" spans="1:5">
      <c r="A117" s="62">
        <v>202008</v>
      </c>
      <c r="B117" s="62" t="s">
        <v>2525</v>
      </c>
      <c r="C117" s="62" t="s">
        <v>2528</v>
      </c>
      <c r="D117" s="62" t="s">
        <v>2523</v>
      </c>
      <c r="E117" s="62">
        <v>18821</v>
      </c>
    </row>
    <row r="118" ht="14.25" spans="1:5">
      <c r="A118" s="62">
        <v>202007</v>
      </c>
      <c r="B118" s="62" t="s">
        <v>2522</v>
      </c>
      <c r="C118" s="62" t="s">
        <v>2528</v>
      </c>
      <c r="D118" s="62" t="s">
        <v>2223</v>
      </c>
      <c r="E118" s="62">
        <v>14230</v>
      </c>
    </row>
    <row r="119" ht="14.25" spans="1:5">
      <c r="A119" s="62">
        <v>202009</v>
      </c>
      <c r="B119" s="62" t="s">
        <v>2524</v>
      </c>
      <c r="C119" s="62" t="s">
        <v>2528</v>
      </c>
      <c r="D119" s="62" t="s">
        <v>2527</v>
      </c>
      <c r="E119" s="62">
        <v>17537</v>
      </c>
    </row>
    <row r="120" ht="14.25" spans="1:5">
      <c r="A120" s="62">
        <v>202009</v>
      </c>
      <c r="B120" s="62" t="s">
        <v>2522</v>
      </c>
      <c r="C120" s="62" t="s">
        <v>2531</v>
      </c>
      <c r="D120" s="62" t="s">
        <v>2529</v>
      </c>
      <c r="E120" s="62">
        <v>16529</v>
      </c>
    </row>
    <row r="121" ht="14.25" spans="1:5">
      <c r="A121" s="62">
        <v>202008</v>
      </c>
      <c r="B121" s="62" t="s">
        <v>2519</v>
      </c>
      <c r="C121" s="62" t="s">
        <v>2531</v>
      </c>
      <c r="D121" s="62" t="s">
        <v>2240</v>
      </c>
      <c r="E121" s="62">
        <v>17129</v>
      </c>
    </row>
    <row r="122" ht="14.25" spans="1:5">
      <c r="A122" s="62">
        <v>202004</v>
      </c>
      <c r="B122" s="62" t="s">
        <v>2522</v>
      </c>
      <c r="C122" s="62" t="s">
        <v>2518</v>
      </c>
      <c r="D122" s="62" t="s">
        <v>2523</v>
      </c>
      <c r="E122" s="62">
        <v>5531</v>
      </c>
    </row>
    <row r="123" ht="14.25" spans="1:5">
      <c r="A123" s="62">
        <v>202005</v>
      </c>
      <c r="B123" s="62" t="s">
        <v>2522</v>
      </c>
      <c r="C123" s="62" t="s">
        <v>2528</v>
      </c>
      <c r="D123" s="62" t="s">
        <v>2234</v>
      </c>
      <c r="E123" s="62">
        <v>3999</v>
      </c>
    </row>
    <row r="124" ht="14.25" spans="1:5">
      <c r="A124" s="62">
        <v>202005</v>
      </c>
      <c r="B124" s="62" t="s">
        <v>2522</v>
      </c>
      <c r="C124" s="62" t="s">
        <v>2518</v>
      </c>
      <c r="D124" s="62" t="s">
        <v>2529</v>
      </c>
      <c r="E124" s="62">
        <v>18913</v>
      </c>
    </row>
    <row r="125" ht="14.25" spans="1:5">
      <c r="A125" s="62">
        <v>202002</v>
      </c>
      <c r="B125" s="62" t="s">
        <v>2525</v>
      </c>
      <c r="C125" s="62" t="s">
        <v>2518</v>
      </c>
      <c r="D125" s="62" t="s">
        <v>2240</v>
      </c>
      <c r="E125" s="62">
        <v>15436</v>
      </c>
    </row>
    <row r="126" ht="14.25" spans="1:5">
      <c r="A126" s="62">
        <v>202001</v>
      </c>
      <c r="B126" s="62" t="s">
        <v>2522</v>
      </c>
      <c r="C126" s="62" t="s">
        <v>2531</v>
      </c>
      <c r="D126" s="62" t="s">
        <v>2234</v>
      </c>
      <c r="E126" s="62">
        <v>14847</v>
      </c>
    </row>
    <row r="127" ht="14.25" spans="1:5">
      <c r="A127" s="62">
        <v>202004</v>
      </c>
      <c r="B127" s="62" t="s">
        <v>2517</v>
      </c>
      <c r="C127" s="62" t="s">
        <v>2526</v>
      </c>
      <c r="D127" s="62" t="s">
        <v>2527</v>
      </c>
      <c r="E127" s="62">
        <v>13091</v>
      </c>
    </row>
    <row r="128" ht="14.25" spans="1:5">
      <c r="A128" s="62">
        <v>202008</v>
      </c>
      <c r="B128" s="62" t="s">
        <v>2525</v>
      </c>
      <c r="C128" s="62" t="s">
        <v>2521</v>
      </c>
      <c r="D128" s="62" t="s">
        <v>2529</v>
      </c>
      <c r="E128" s="62">
        <v>9707</v>
      </c>
    </row>
    <row r="129" ht="14.25" spans="1:5">
      <c r="A129" s="62">
        <v>202004</v>
      </c>
      <c r="B129" s="62" t="s">
        <v>2530</v>
      </c>
      <c r="C129" s="62" t="s">
        <v>2528</v>
      </c>
      <c r="D129" s="62" t="s">
        <v>2527</v>
      </c>
      <c r="E129" s="62">
        <v>7801</v>
      </c>
    </row>
    <row r="130" ht="14.25" spans="1:5">
      <c r="A130" s="62">
        <v>202008</v>
      </c>
      <c r="B130" s="62" t="s">
        <v>2525</v>
      </c>
      <c r="C130" s="62" t="s">
        <v>2518</v>
      </c>
      <c r="D130" s="62" t="s">
        <v>2234</v>
      </c>
      <c r="E130" s="62">
        <v>19882</v>
      </c>
    </row>
    <row r="131" ht="14.25" spans="1:5">
      <c r="A131" s="62">
        <v>202004</v>
      </c>
      <c r="B131" s="62" t="s">
        <v>2525</v>
      </c>
      <c r="C131" s="62" t="s">
        <v>2518</v>
      </c>
      <c r="D131" s="62" t="s">
        <v>2234</v>
      </c>
      <c r="E131" s="62">
        <v>2377</v>
      </c>
    </row>
    <row r="132" ht="14.25" spans="1:5">
      <c r="A132" s="62">
        <v>202002</v>
      </c>
      <c r="B132" s="62" t="s">
        <v>2525</v>
      </c>
      <c r="C132" s="62" t="s">
        <v>2520</v>
      </c>
      <c r="D132" s="62" t="s">
        <v>2240</v>
      </c>
      <c r="E132" s="62">
        <v>9359</v>
      </c>
    </row>
    <row r="133" ht="14.25" spans="1:5">
      <c r="A133" s="62">
        <v>202003</v>
      </c>
      <c r="B133" s="62" t="s">
        <v>2530</v>
      </c>
      <c r="C133" s="62" t="s">
        <v>2526</v>
      </c>
      <c r="D133" s="62" t="s">
        <v>2234</v>
      </c>
      <c r="E133" s="62">
        <v>4680</v>
      </c>
    </row>
    <row r="134" ht="14.25" spans="1:5">
      <c r="A134" s="62">
        <v>202006</v>
      </c>
      <c r="B134" s="62" t="s">
        <v>2519</v>
      </c>
      <c r="C134" s="62" t="s">
        <v>2520</v>
      </c>
      <c r="D134" s="62" t="s">
        <v>2234</v>
      </c>
      <c r="E134" s="62">
        <v>14067</v>
      </c>
    </row>
    <row r="135" ht="14.25" spans="1:5">
      <c r="A135" s="62">
        <v>202002</v>
      </c>
      <c r="B135" s="62" t="s">
        <v>2530</v>
      </c>
      <c r="C135" s="62" t="s">
        <v>2531</v>
      </c>
      <c r="D135" s="62" t="s">
        <v>2240</v>
      </c>
      <c r="E135" s="62">
        <v>6437</v>
      </c>
    </row>
    <row r="136" ht="14.25" spans="1:5">
      <c r="A136" s="62">
        <v>202001</v>
      </c>
      <c r="B136" s="62" t="s">
        <v>2524</v>
      </c>
      <c r="C136" s="62" t="s">
        <v>2518</v>
      </c>
      <c r="D136" s="62" t="s">
        <v>2240</v>
      </c>
      <c r="E136" s="62">
        <v>11697</v>
      </c>
    </row>
    <row r="137" ht="14.25" spans="1:5">
      <c r="A137" s="62">
        <v>202006</v>
      </c>
      <c r="B137" s="62" t="s">
        <v>2525</v>
      </c>
      <c r="C137" s="62" t="s">
        <v>2520</v>
      </c>
      <c r="D137" s="62" t="s">
        <v>2240</v>
      </c>
      <c r="E137" s="62">
        <v>2745</v>
      </c>
    </row>
    <row r="138" ht="14.25" spans="1:5">
      <c r="A138" s="62">
        <v>202009</v>
      </c>
      <c r="B138" s="62" t="s">
        <v>2522</v>
      </c>
      <c r="C138" s="62" t="s">
        <v>2518</v>
      </c>
      <c r="D138" s="62" t="s">
        <v>2240</v>
      </c>
      <c r="E138" s="62">
        <v>3215</v>
      </c>
    </row>
    <row r="139" ht="14.25" spans="1:5">
      <c r="A139" s="62">
        <v>202008</v>
      </c>
      <c r="B139" s="62" t="s">
        <v>2522</v>
      </c>
      <c r="C139" s="62" t="s">
        <v>2521</v>
      </c>
      <c r="D139" s="62" t="s">
        <v>2223</v>
      </c>
      <c r="E139" s="62">
        <v>1329</v>
      </c>
    </row>
    <row r="140" ht="14.25" spans="1:5">
      <c r="A140" s="62">
        <v>202007</v>
      </c>
      <c r="B140" s="62" t="s">
        <v>2524</v>
      </c>
      <c r="C140" s="62" t="s">
        <v>2526</v>
      </c>
      <c r="D140" s="62" t="s">
        <v>2527</v>
      </c>
      <c r="E140" s="62">
        <v>19029</v>
      </c>
    </row>
    <row r="141" ht="14.25" spans="1:5">
      <c r="A141" s="62">
        <v>202006</v>
      </c>
      <c r="B141" s="62" t="s">
        <v>2517</v>
      </c>
      <c r="C141" s="62" t="s">
        <v>2520</v>
      </c>
      <c r="D141" s="62" t="s">
        <v>2529</v>
      </c>
      <c r="E141" s="62">
        <v>1666</v>
      </c>
    </row>
    <row r="142" ht="14.25" spans="1:5">
      <c r="A142" s="62">
        <v>202005</v>
      </c>
      <c r="B142" s="62" t="s">
        <v>2525</v>
      </c>
      <c r="C142" s="62" t="s">
        <v>2531</v>
      </c>
      <c r="D142" s="62" t="s">
        <v>2523</v>
      </c>
      <c r="E142" s="62">
        <v>13685</v>
      </c>
    </row>
    <row r="143" ht="14.25" spans="1:5">
      <c r="A143" s="62">
        <v>202005</v>
      </c>
      <c r="B143" s="62" t="s">
        <v>2517</v>
      </c>
      <c r="C143" s="62" t="s">
        <v>2518</v>
      </c>
      <c r="D143" s="62" t="s">
        <v>2523</v>
      </c>
      <c r="E143" s="62">
        <v>19802</v>
      </c>
    </row>
    <row r="144" ht="14.25" spans="1:5">
      <c r="A144" s="62">
        <v>202001</v>
      </c>
      <c r="B144" s="62" t="s">
        <v>2524</v>
      </c>
      <c r="C144" s="62" t="s">
        <v>2528</v>
      </c>
      <c r="D144" s="62" t="s">
        <v>2523</v>
      </c>
      <c r="E144" s="62">
        <v>17199</v>
      </c>
    </row>
    <row r="145" ht="14.25" spans="1:5">
      <c r="A145" s="62">
        <v>202007</v>
      </c>
      <c r="B145" s="62" t="s">
        <v>2522</v>
      </c>
      <c r="C145" s="62" t="s">
        <v>2526</v>
      </c>
      <c r="D145" s="62" t="s">
        <v>2240</v>
      </c>
      <c r="E145" s="62">
        <v>6264</v>
      </c>
    </row>
    <row r="146" ht="14.25" spans="1:5">
      <c r="A146" s="62">
        <v>202006</v>
      </c>
      <c r="B146" s="62" t="s">
        <v>2524</v>
      </c>
      <c r="C146" s="62" t="s">
        <v>2528</v>
      </c>
      <c r="D146" s="62" t="s">
        <v>2240</v>
      </c>
      <c r="E146" s="62">
        <v>7894</v>
      </c>
    </row>
    <row r="147" ht="14.25" spans="1:5">
      <c r="A147" s="62">
        <v>202001</v>
      </c>
      <c r="B147" s="62" t="s">
        <v>2522</v>
      </c>
      <c r="C147" s="62" t="s">
        <v>2518</v>
      </c>
      <c r="D147" s="62" t="s">
        <v>2223</v>
      </c>
      <c r="E147" s="62">
        <v>2290</v>
      </c>
    </row>
    <row r="148" ht="14.25" spans="1:5">
      <c r="A148" s="62">
        <v>202006</v>
      </c>
      <c r="B148" s="62" t="s">
        <v>2524</v>
      </c>
      <c r="C148" s="62" t="s">
        <v>2526</v>
      </c>
      <c r="D148" s="62" t="s">
        <v>2234</v>
      </c>
      <c r="E148" s="62">
        <v>17070</v>
      </c>
    </row>
    <row r="149" ht="14.25" spans="1:5">
      <c r="A149" s="62">
        <v>202004</v>
      </c>
      <c r="B149" s="62" t="s">
        <v>2524</v>
      </c>
      <c r="C149" s="62" t="s">
        <v>2526</v>
      </c>
      <c r="D149" s="62" t="s">
        <v>2223</v>
      </c>
      <c r="E149" s="62">
        <v>15531</v>
      </c>
    </row>
    <row r="150" ht="14.25" spans="1:5">
      <c r="A150" s="62">
        <v>202005</v>
      </c>
      <c r="B150" s="62" t="s">
        <v>2525</v>
      </c>
      <c r="C150" s="62" t="s">
        <v>2520</v>
      </c>
      <c r="D150" s="62" t="s">
        <v>2529</v>
      </c>
      <c r="E150" s="62">
        <v>10398</v>
      </c>
    </row>
    <row r="151" ht="14.25" spans="1:5">
      <c r="A151" s="62">
        <v>202004</v>
      </c>
      <c r="B151" s="62" t="s">
        <v>2525</v>
      </c>
      <c r="C151" s="62" t="s">
        <v>2521</v>
      </c>
      <c r="D151" s="62" t="s">
        <v>2234</v>
      </c>
      <c r="E151" s="62">
        <v>17367</v>
      </c>
    </row>
    <row r="152" ht="14.25" spans="1:5">
      <c r="A152" s="62">
        <v>202001</v>
      </c>
      <c r="B152" s="62" t="s">
        <v>2519</v>
      </c>
      <c r="C152" s="62" t="s">
        <v>2528</v>
      </c>
      <c r="D152" s="62" t="s">
        <v>2529</v>
      </c>
      <c r="E152" s="62">
        <v>10854</v>
      </c>
    </row>
    <row r="153" ht="14.25" spans="1:5">
      <c r="A153" s="62">
        <v>202001</v>
      </c>
      <c r="B153" s="62" t="s">
        <v>2525</v>
      </c>
      <c r="C153" s="62" t="s">
        <v>2528</v>
      </c>
      <c r="D153" s="62" t="s">
        <v>2523</v>
      </c>
      <c r="E153" s="62">
        <v>11195</v>
      </c>
    </row>
    <row r="154" ht="14.25" spans="1:5">
      <c r="A154" s="62">
        <v>202007</v>
      </c>
      <c r="B154" s="62" t="s">
        <v>2530</v>
      </c>
      <c r="C154" s="62" t="s">
        <v>2521</v>
      </c>
      <c r="D154" s="62" t="s">
        <v>2523</v>
      </c>
      <c r="E154" s="62">
        <v>17520</v>
      </c>
    </row>
    <row r="155" ht="14.25" spans="1:5">
      <c r="A155" s="62">
        <v>202002</v>
      </c>
      <c r="B155" s="62" t="s">
        <v>2525</v>
      </c>
      <c r="C155" s="62" t="s">
        <v>2521</v>
      </c>
      <c r="D155" s="62" t="s">
        <v>2240</v>
      </c>
      <c r="E155" s="62">
        <v>7387</v>
      </c>
    </row>
    <row r="156" ht="14.25" spans="1:5">
      <c r="A156" s="62">
        <v>202002</v>
      </c>
      <c r="B156" s="62" t="s">
        <v>2517</v>
      </c>
      <c r="C156" s="62" t="s">
        <v>2526</v>
      </c>
      <c r="D156" s="62" t="s">
        <v>2240</v>
      </c>
      <c r="E156" s="62">
        <v>15981</v>
      </c>
    </row>
    <row r="157" ht="14.25" spans="1:5">
      <c r="A157" s="62">
        <v>202006</v>
      </c>
      <c r="B157" s="62" t="s">
        <v>2525</v>
      </c>
      <c r="C157" s="62" t="s">
        <v>2521</v>
      </c>
      <c r="D157" s="62" t="s">
        <v>2234</v>
      </c>
      <c r="E157" s="62">
        <v>6930</v>
      </c>
    </row>
    <row r="158" ht="14.25" spans="1:5">
      <c r="A158" s="62">
        <v>202005</v>
      </c>
      <c r="B158" s="62" t="s">
        <v>2524</v>
      </c>
      <c r="C158" s="62" t="s">
        <v>2531</v>
      </c>
      <c r="D158" s="62" t="s">
        <v>2234</v>
      </c>
      <c r="E158" s="62">
        <v>9179</v>
      </c>
    </row>
    <row r="159" ht="14.25" spans="1:5">
      <c r="A159" s="62">
        <v>202005</v>
      </c>
      <c r="B159" s="62" t="s">
        <v>2525</v>
      </c>
      <c r="C159" s="62" t="s">
        <v>2521</v>
      </c>
      <c r="D159" s="62" t="s">
        <v>2223</v>
      </c>
      <c r="E159" s="62">
        <v>12704</v>
      </c>
    </row>
    <row r="160" ht="14.25" spans="1:5">
      <c r="A160" s="62">
        <v>202004</v>
      </c>
      <c r="B160" s="62" t="s">
        <v>2530</v>
      </c>
      <c r="C160" s="62" t="s">
        <v>2520</v>
      </c>
      <c r="D160" s="62" t="s">
        <v>2223</v>
      </c>
      <c r="E160" s="62">
        <v>8691</v>
      </c>
    </row>
    <row r="161" ht="14.25" spans="1:5">
      <c r="A161" s="62">
        <v>202003</v>
      </c>
      <c r="B161" s="62" t="s">
        <v>2524</v>
      </c>
      <c r="C161" s="62" t="s">
        <v>2518</v>
      </c>
      <c r="D161" s="62" t="s">
        <v>2223</v>
      </c>
      <c r="E161" s="62">
        <v>13561</v>
      </c>
    </row>
    <row r="162" ht="14.25" spans="1:5">
      <c r="A162" s="62">
        <v>202005</v>
      </c>
      <c r="B162" s="62" t="s">
        <v>2530</v>
      </c>
      <c r="C162" s="62" t="s">
        <v>2520</v>
      </c>
      <c r="D162" s="62" t="s">
        <v>2523</v>
      </c>
      <c r="E162" s="62">
        <v>13366</v>
      </c>
    </row>
    <row r="163" ht="14.25" spans="1:5">
      <c r="A163" s="62">
        <v>202007</v>
      </c>
      <c r="B163" s="62" t="s">
        <v>2519</v>
      </c>
      <c r="C163" s="62" t="s">
        <v>2526</v>
      </c>
      <c r="D163" s="62" t="s">
        <v>2523</v>
      </c>
      <c r="E163" s="62">
        <v>13712</v>
      </c>
    </row>
    <row r="164" ht="14.25" spans="1:5">
      <c r="A164" s="62">
        <v>202007</v>
      </c>
      <c r="B164" s="62" t="s">
        <v>2524</v>
      </c>
      <c r="C164" s="62" t="s">
        <v>2518</v>
      </c>
      <c r="D164" s="62" t="s">
        <v>2527</v>
      </c>
      <c r="E164" s="62">
        <v>19040</v>
      </c>
    </row>
    <row r="165" ht="14.25" spans="1:5">
      <c r="A165" s="62">
        <v>202004</v>
      </c>
      <c r="B165" s="62" t="s">
        <v>2517</v>
      </c>
      <c r="C165" s="62" t="s">
        <v>2528</v>
      </c>
      <c r="D165" s="62" t="s">
        <v>2523</v>
      </c>
      <c r="E165" s="62">
        <v>8281</v>
      </c>
    </row>
    <row r="166" ht="14.25" spans="1:5">
      <c r="A166" s="62">
        <v>202009</v>
      </c>
      <c r="B166" s="62" t="s">
        <v>2530</v>
      </c>
      <c r="C166" s="62" t="s">
        <v>2521</v>
      </c>
      <c r="D166" s="62" t="s">
        <v>2529</v>
      </c>
      <c r="E166" s="62">
        <v>10665</v>
      </c>
    </row>
    <row r="167" ht="14.25" spans="1:5">
      <c r="A167" s="62">
        <v>202008</v>
      </c>
      <c r="B167" s="62" t="s">
        <v>2524</v>
      </c>
      <c r="C167" s="62" t="s">
        <v>2518</v>
      </c>
      <c r="D167" s="62" t="s">
        <v>2523</v>
      </c>
      <c r="E167" s="62">
        <v>11824</v>
      </c>
    </row>
    <row r="168" ht="14.25" spans="1:5">
      <c r="A168" s="62">
        <v>202009</v>
      </c>
      <c r="B168" s="62" t="s">
        <v>2517</v>
      </c>
      <c r="C168" s="62" t="s">
        <v>2521</v>
      </c>
      <c r="D168" s="62" t="s">
        <v>2523</v>
      </c>
      <c r="E168" s="62">
        <v>2883</v>
      </c>
    </row>
    <row r="169" ht="14.25" spans="1:5">
      <c r="A169" s="62">
        <v>202005</v>
      </c>
      <c r="B169" s="62" t="s">
        <v>2525</v>
      </c>
      <c r="C169" s="62" t="s">
        <v>2518</v>
      </c>
      <c r="D169" s="62" t="s">
        <v>2223</v>
      </c>
      <c r="E169" s="62">
        <v>8954</v>
      </c>
    </row>
    <row r="170" ht="14.25" spans="1:5">
      <c r="A170" s="62">
        <v>202008</v>
      </c>
      <c r="B170" s="62" t="s">
        <v>2519</v>
      </c>
      <c r="C170" s="62" t="s">
        <v>2518</v>
      </c>
      <c r="D170" s="62" t="s">
        <v>2223</v>
      </c>
      <c r="E170" s="62">
        <v>13890</v>
      </c>
    </row>
    <row r="171" ht="14.25" spans="1:5">
      <c r="A171" s="62">
        <v>202007</v>
      </c>
      <c r="B171" s="62" t="s">
        <v>2524</v>
      </c>
      <c r="C171" s="62" t="s">
        <v>2531</v>
      </c>
      <c r="D171" s="62" t="s">
        <v>2523</v>
      </c>
      <c r="E171" s="62">
        <v>8326</v>
      </c>
    </row>
    <row r="172" ht="14.25" spans="1:5">
      <c r="A172" s="62">
        <v>202009</v>
      </c>
      <c r="B172" s="62" t="s">
        <v>2517</v>
      </c>
      <c r="C172" s="62" t="s">
        <v>2521</v>
      </c>
      <c r="D172" s="62" t="s">
        <v>2240</v>
      </c>
      <c r="E172" s="62">
        <v>5309</v>
      </c>
    </row>
    <row r="173" ht="14.25" spans="1:5">
      <c r="A173" s="62">
        <v>202006</v>
      </c>
      <c r="B173" s="62" t="s">
        <v>2517</v>
      </c>
      <c r="C173" s="62" t="s">
        <v>2521</v>
      </c>
      <c r="D173" s="62" t="s">
        <v>2240</v>
      </c>
      <c r="E173" s="62">
        <v>336</v>
      </c>
    </row>
    <row r="174" ht="14.25" spans="1:5">
      <c r="A174" s="62">
        <v>202002</v>
      </c>
      <c r="B174" s="62" t="s">
        <v>2519</v>
      </c>
      <c r="C174" s="62" t="s">
        <v>2518</v>
      </c>
      <c r="D174" s="62" t="s">
        <v>2240</v>
      </c>
      <c r="E174" s="62">
        <v>802</v>
      </c>
    </row>
    <row r="175" ht="14.25" spans="1:5">
      <c r="A175" s="62">
        <v>202002</v>
      </c>
      <c r="B175" s="62" t="s">
        <v>2517</v>
      </c>
      <c r="C175" s="62" t="s">
        <v>2520</v>
      </c>
      <c r="D175" s="62" t="s">
        <v>2223</v>
      </c>
      <c r="E175" s="62">
        <v>12292</v>
      </c>
    </row>
    <row r="176" ht="14.25" spans="1:5">
      <c r="A176" s="62">
        <v>202005</v>
      </c>
      <c r="B176" s="62" t="s">
        <v>2525</v>
      </c>
      <c r="C176" s="62" t="s">
        <v>2521</v>
      </c>
      <c r="D176" s="62" t="s">
        <v>2240</v>
      </c>
      <c r="E176" s="62">
        <v>15424</v>
      </c>
    </row>
    <row r="177" ht="14.25" spans="1:5">
      <c r="A177" s="62">
        <v>202001</v>
      </c>
      <c r="B177" s="62" t="s">
        <v>2519</v>
      </c>
      <c r="C177" s="62" t="s">
        <v>2526</v>
      </c>
      <c r="D177" s="62" t="s">
        <v>2234</v>
      </c>
      <c r="E177" s="62">
        <v>1577</v>
      </c>
    </row>
    <row r="178" ht="14.25" spans="1:5">
      <c r="A178" s="62">
        <v>202006</v>
      </c>
      <c r="B178" s="62" t="s">
        <v>2524</v>
      </c>
      <c r="C178" s="62" t="s">
        <v>2531</v>
      </c>
      <c r="D178" s="62" t="s">
        <v>2527</v>
      </c>
      <c r="E178" s="62">
        <v>11244</v>
      </c>
    </row>
    <row r="179" ht="14.25" spans="1:5">
      <c r="A179" s="62">
        <v>202005</v>
      </c>
      <c r="B179" s="62" t="s">
        <v>2519</v>
      </c>
      <c r="C179" s="62" t="s">
        <v>2520</v>
      </c>
      <c r="D179" s="62" t="s">
        <v>2523</v>
      </c>
      <c r="E179" s="62">
        <v>10680</v>
      </c>
    </row>
    <row r="180" ht="14.25" spans="1:5">
      <c r="A180" s="62">
        <v>202005</v>
      </c>
      <c r="B180" s="62" t="s">
        <v>2525</v>
      </c>
      <c r="C180" s="62" t="s">
        <v>2531</v>
      </c>
      <c r="D180" s="62" t="s">
        <v>2529</v>
      </c>
      <c r="E180" s="62">
        <v>12566</v>
      </c>
    </row>
    <row r="181" ht="14.25" spans="1:5">
      <c r="A181" s="62">
        <v>202007</v>
      </c>
      <c r="B181" s="62" t="s">
        <v>2525</v>
      </c>
      <c r="C181" s="62" t="s">
        <v>2531</v>
      </c>
      <c r="D181" s="62" t="s">
        <v>2240</v>
      </c>
      <c r="E181" s="62">
        <v>2400</v>
      </c>
    </row>
    <row r="182" ht="14.25" spans="1:5">
      <c r="A182" s="62">
        <v>202008</v>
      </c>
      <c r="B182" s="62" t="s">
        <v>2524</v>
      </c>
      <c r="C182" s="62" t="s">
        <v>2526</v>
      </c>
      <c r="D182" s="62" t="s">
        <v>2223</v>
      </c>
      <c r="E182" s="62">
        <v>4156</v>
      </c>
    </row>
    <row r="183" ht="14.25" spans="1:5">
      <c r="A183" s="62">
        <v>202009</v>
      </c>
      <c r="B183" s="62" t="s">
        <v>2519</v>
      </c>
      <c r="C183" s="62" t="s">
        <v>2531</v>
      </c>
      <c r="D183" s="62" t="s">
        <v>2240</v>
      </c>
      <c r="E183" s="62">
        <v>13313</v>
      </c>
    </row>
    <row r="184" ht="14.25" spans="1:5">
      <c r="A184" s="62">
        <v>202007</v>
      </c>
      <c r="B184" s="62" t="s">
        <v>2517</v>
      </c>
      <c r="C184" s="62" t="s">
        <v>2526</v>
      </c>
      <c r="D184" s="62" t="s">
        <v>2527</v>
      </c>
      <c r="E184" s="62">
        <v>4015</v>
      </c>
    </row>
    <row r="185" ht="14.25" spans="1:5">
      <c r="A185" s="62">
        <v>202004</v>
      </c>
      <c r="B185" s="62" t="s">
        <v>2525</v>
      </c>
      <c r="C185" s="62" t="s">
        <v>2521</v>
      </c>
      <c r="D185" s="62" t="s">
        <v>2529</v>
      </c>
      <c r="E185" s="62">
        <v>2336</v>
      </c>
    </row>
    <row r="186" ht="14.25" spans="1:5">
      <c r="A186" s="62">
        <v>202008</v>
      </c>
      <c r="B186" s="62" t="s">
        <v>2517</v>
      </c>
      <c r="C186" s="62" t="s">
        <v>2518</v>
      </c>
      <c r="D186" s="62" t="s">
        <v>2523</v>
      </c>
      <c r="E186" s="62">
        <v>5374</v>
      </c>
    </row>
    <row r="187" ht="14.25" spans="1:5">
      <c r="A187" s="62">
        <v>202004</v>
      </c>
      <c r="B187" s="62" t="s">
        <v>2524</v>
      </c>
      <c r="C187" s="62" t="s">
        <v>2526</v>
      </c>
      <c r="D187" s="62" t="s">
        <v>2234</v>
      </c>
      <c r="E187" s="62">
        <v>2399</v>
      </c>
    </row>
    <row r="188" ht="14.25" spans="1:5">
      <c r="A188" s="62">
        <v>202002</v>
      </c>
      <c r="B188" s="62" t="s">
        <v>2524</v>
      </c>
      <c r="C188" s="62" t="s">
        <v>2526</v>
      </c>
      <c r="D188" s="62" t="s">
        <v>2529</v>
      </c>
      <c r="E188" s="62">
        <v>10478</v>
      </c>
    </row>
    <row r="189" ht="14.25" spans="1:5">
      <c r="A189" s="62">
        <v>202007</v>
      </c>
      <c r="B189" s="62" t="s">
        <v>2522</v>
      </c>
      <c r="C189" s="62" t="s">
        <v>2521</v>
      </c>
      <c r="D189" s="62" t="s">
        <v>2523</v>
      </c>
      <c r="E189" s="62">
        <v>16435</v>
      </c>
    </row>
    <row r="190" ht="14.25" spans="1:5">
      <c r="A190" s="62">
        <v>202001</v>
      </c>
      <c r="B190" s="62" t="s">
        <v>2522</v>
      </c>
      <c r="C190" s="62" t="s">
        <v>2528</v>
      </c>
      <c r="D190" s="62" t="s">
        <v>2523</v>
      </c>
      <c r="E190" s="62">
        <v>9202</v>
      </c>
    </row>
    <row r="191" ht="14.25" spans="1:5">
      <c r="A191" s="62">
        <v>202002</v>
      </c>
      <c r="B191" s="62" t="s">
        <v>2525</v>
      </c>
      <c r="C191" s="62" t="s">
        <v>2531</v>
      </c>
      <c r="D191" s="62" t="s">
        <v>2527</v>
      </c>
      <c r="E191" s="62">
        <v>4291</v>
      </c>
    </row>
    <row r="192" ht="14.25" spans="1:5">
      <c r="A192" s="62">
        <v>202008</v>
      </c>
      <c r="B192" s="62" t="s">
        <v>2517</v>
      </c>
      <c r="C192" s="62" t="s">
        <v>2518</v>
      </c>
      <c r="D192" s="62" t="s">
        <v>2527</v>
      </c>
      <c r="E192" s="62">
        <v>13159</v>
      </c>
    </row>
    <row r="193" ht="14.25" spans="1:5">
      <c r="A193" s="62">
        <v>202008</v>
      </c>
      <c r="B193" s="62" t="s">
        <v>2525</v>
      </c>
      <c r="C193" s="62" t="s">
        <v>2518</v>
      </c>
      <c r="D193" s="62" t="s">
        <v>2223</v>
      </c>
      <c r="E193" s="62">
        <v>7715</v>
      </c>
    </row>
    <row r="194" ht="14.25" spans="1:5">
      <c r="A194" s="62">
        <v>202008</v>
      </c>
      <c r="B194" s="62" t="s">
        <v>2519</v>
      </c>
      <c r="C194" s="62" t="s">
        <v>2521</v>
      </c>
      <c r="D194" s="62" t="s">
        <v>2523</v>
      </c>
      <c r="E194" s="62">
        <v>9301</v>
      </c>
    </row>
    <row r="195" ht="14.25" spans="1:5">
      <c r="A195" s="62">
        <v>202005</v>
      </c>
      <c r="B195" s="62" t="s">
        <v>2522</v>
      </c>
      <c r="C195" s="62" t="s">
        <v>2531</v>
      </c>
      <c r="D195" s="62" t="s">
        <v>2523</v>
      </c>
      <c r="E195" s="62">
        <v>8727</v>
      </c>
    </row>
    <row r="196" ht="14.25" spans="1:5">
      <c r="A196" s="62">
        <v>202003</v>
      </c>
      <c r="B196" s="62" t="s">
        <v>2524</v>
      </c>
      <c r="C196" s="62" t="s">
        <v>2520</v>
      </c>
      <c r="D196" s="62" t="s">
        <v>2523</v>
      </c>
      <c r="E196" s="62">
        <v>13527</v>
      </c>
    </row>
    <row r="197" ht="14.25" spans="1:5">
      <c r="A197" s="62">
        <v>202004</v>
      </c>
      <c r="B197" s="62" t="s">
        <v>2519</v>
      </c>
      <c r="C197" s="62" t="s">
        <v>2531</v>
      </c>
      <c r="D197" s="62" t="s">
        <v>2529</v>
      </c>
      <c r="E197" s="62">
        <v>9503</v>
      </c>
    </row>
    <row r="198" ht="14.25" spans="1:5">
      <c r="A198" s="62">
        <v>202007</v>
      </c>
      <c r="B198" s="62" t="s">
        <v>2530</v>
      </c>
      <c r="C198" s="62" t="s">
        <v>2528</v>
      </c>
      <c r="D198" s="62" t="s">
        <v>2527</v>
      </c>
      <c r="E198" s="62">
        <v>18772</v>
      </c>
    </row>
    <row r="199" ht="14.25" spans="1:5">
      <c r="A199" s="62">
        <v>202005</v>
      </c>
      <c r="B199" s="62" t="s">
        <v>2519</v>
      </c>
      <c r="C199" s="62" t="s">
        <v>2521</v>
      </c>
      <c r="D199" s="62" t="s">
        <v>2523</v>
      </c>
      <c r="E199" s="62">
        <v>4085</v>
      </c>
    </row>
    <row r="200" ht="14.25" spans="1:5">
      <c r="A200" s="62">
        <v>202006</v>
      </c>
      <c r="B200" s="62" t="s">
        <v>2519</v>
      </c>
      <c r="C200" s="62" t="s">
        <v>2521</v>
      </c>
      <c r="D200" s="62" t="s">
        <v>2240</v>
      </c>
      <c r="E200" s="62">
        <v>3185</v>
      </c>
    </row>
    <row r="201" ht="14.25" spans="1:5">
      <c r="A201" s="62">
        <v>202009</v>
      </c>
      <c r="B201" s="62" t="s">
        <v>2517</v>
      </c>
      <c r="C201" s="62" t="s">
        <v>2531</v>
      </c>
      <c r="D201" s="62" t="s">
        <v>2529</v>
      </c>
      <c r="E201" s="62">
        <v>17294</v>
      </c>
    </row>
    <row r="202" ht="14.25" spans="1:5">
      <c r="A202" s="62">
        <v>202004</v>
      </c>
      <c r="B202" s="62" t="s">
        <v>2525</v>
      </c>
      <c r="C202" s="62" t="s">
        <v>2531</v>
      </c>
      <c r="D202" s="62" t="s">
        <v>2529</v>
      </c>
      <c r="E202" s="62">
        <v>2493</v>
      </c>
    </row>
    <row r="203" ht="14.25" spans="1:5">
      <c r="A203" s="62">
        <v>202007</v>
      </c>
      <c r="B203" s="62" t="s">
        <v>2517</v>
      </c>
      <c r="C203" s="62" t="s">
        <v>2531</v>
      </c>
      <c r="D203" s="62" t="s">
        <v>2223</v>
      </c>
      <c r="E203" s="62">
        <v>11066</v>
      </c>
    </row>
    <row r="204" ht="14.25" spans="1:5">
      <c r="A204" s="62">
        <v>202007</v>
      </c>
      <c r="B204" s="62" t="s">
        <v>2525</v>
      </c>
      <c r="C204" s="62" t="s">
        <v>2526</v>
      </c>
      <c r="D204" s="62" t="s">
        <v>2240</v>
      </c>
      <c r="E204" s="62">
        <v>19117</v>
      </c>
    </row>
    <row r="205" ht="14.25" spans="1:5">
      <c r="A205" s="62">
        <v>202003</v>
      </c>
      <c r="B205" s="62" t="s">
        <v>2525</v>
      </c>
      <c r="C205" s="62" t="s">
        <v>2521</v>
      </c>
      <c r="D205" s="62" t="s">
        <v>2523</v>
      </c>
      <c r="E205" s="62">
        <v>3177</v>
      </c>
    </row>
    <row r="206" ht="14.25" spans="1:5">
      <c r="A206" s="62">
        <v>202006</v>
      </c>
      <c r="B206" s="62" t="s">
        <v>2530</v>
      </c>
      <c r="C206" s="62" t="s">
        <v>2528</v>
      </c>
      <c r="D206" s="62" t="s">
        <v>2523</v>
      </c>
      <c r="E206" s="62">
        <v>14732</v>
      </c>
    </row>
    <row r="207" ht="14.25" spans="1:5">
      <c r="A207" s="62">
        <v>202006</v>
      </c>
      <c r="B207" s="62" t="s">
        <v>2524</v>
      </c>
      <c r="C207" s="62" t="s">
        <v>2526</v>
      </c>
      <c r="D207" s="62" t="s">
        <v>2223</v>
      </c>
      <c r="E207" s="62">
        <v>12731</v>
      </c>
    </row>
    <row r="208" ht="14.25" spans="1:5">
      <c r="A208" s="62">
        <v>202006</v>
      </c>
      <c r="B208" s="62" t="s">
        <v>2525</v>
      </c>
      <c r="C208" s="62" t="s">
        <v>2531</v>
      </c>
      <c r="D208" s="62" t="s">
        <v>2529</v>
      </c>
      <c r="E208" s="62">
        <v>11931</v>
      </c>
    </row>
    <row r="209" ht="14.25" spans="1:5">
      <c r="A209" s="62">
        <v>202007</v>
      </c>
      <c r="B209" s="62" t="s">
        <v>2519</v>
      </c>
      <c r="C209" s="62" t="s">
        <v>2518</v>
      </c>
      <c r="D209" s="62" t="s">
        <v>2527</v>
      </c>
      <c r="E209" s="62">
        <v>18471</v>
      </c>
    </row>
    <row r="210" ht="14.25" spans="1:5">
      <c r="A210" s="62">
        <v>202005</v>
      </c>
      <c r="B210" s="62" t="s">
        <v>2524</v>
      </c>
      <c r="C210" s="62" t="s">
        <v>2520</v>
      </c>
      <c r="D210" s="62" t="s">
        <v>2223</v>
      </c>
      <c r="E210" s="62">
        <v>5620</v>
      </c>
    </row>
    <row r="211" ht="14.25" spans="1:5">
      <c r="A211" s="62">
        <v>202003</v>
      </c>
      <c r="B211" s="62" t="s">
        <v>2525</v>
      </c>
      <c r="C211" s="62" t="s">
        <v>2528</v>
      </c>
      <c r="D211" s="62" t="s">
        <v>2223</v>
      </c>
      <c r="E211" s="62">
        <v>4429</v>
      </c>
    </row>
    <row r="212" ht="14.25" spans="1:5">
      <c r="A212" s="62">
        <v>202002</v>
      </c>
      <c r="B212" s="62" t="s">
        <v>2524</v>
      </c>
      <c r="C212" s="62" t="s">
        <v>2531</v>
      </c>
      <c r="D212" s="62" t="s">
        <v>2523</v>
      </c>
      <c r="E212" s="62">
        <v>1177</v>
      </c>
    </row>
    <row r="213" ht="14.25" spans="1:5">
      <c r="A213" s="62">
        <v>202009</v>
      </c>
      <c r="B213" s="62" t="s">
        <v>2524</v>
      </c>
      <c r="C213" s="62" t="s">
        <v>2521</v>
      </c>
      <c r="D213" s="62" t="s">
        <v>2240</v>
      </c>
      <c r="E213" s="62">
        <v>18041</v>
      </c>
    </row>
    <row r="214" ht="14.25" spans="1:5">
      <c r="A214" s="62">
        <v>202006</v>
      </c>
      <c r="B214" s="62" t="s">
        <v>2524</v>
      </c>
      <c r="C214" s="62" t="s">
        <v>2521</v>
      </c>
      <c r="D214" s="62" t="s">
        <v>2240</v>
      </c>
      <c r="E214" s="62">
        <v>16260</v>
      </c>
    </row>
    <row r="215" ht="14.25" spans="1:5">
      <c r="A215" s="62">
        <v>202008</v>
      </c>
      <c r="B215" s="62" t="s">
        <v>2530</v>
      </c>
      <c r="C215" s="62" t="s">
        <v>2528</v>
      </c>
      <c r="D215" s="62" t="s">
        <v>2240</v>
      </c>
      <c r="E215" s="62">
        <v>13729</v>
      </c>
    </row>
    <row r="216" ht="14.25" spans="1:5">
      <c r="A216" s="62">
        <v>202006</v>
      </c>
      <c r="B216" s="62" t="s">
        <v>2530</v>
      </c>
      <c r="C216" s="62" t="s">
        <v>2520</v>
      </c>
      <c r="D216" s="62" t="s">
        <v>2523</v>
      </c>
      <c r="E216" s="62">
        <v>1177</v>
      </c>
    </row>
    <row r="217" ht="14.25" spans="1:5">
      <c r="A217" s="62">
        <v>202006</v>
      </c>
      <c r="B217" s="62" t="s">
        <v>2517</v>
      </c>
      <c r="C217" s="62" t="s">
        <v>2520</v>
      </c>
      <c r="D217" s="62" t="s">
        <v>2234</v>
      </c>
      <c r="E217" s="62">
        <v>8018</v>
      </c>
    </row>
    <row r="218" ht="14.25" spans="1:5">
      <c r="A218" s="62">
        <v>202007</v>
      </c>
      <c r="B218" s="62" t="s">
        <v>2517</v>
      </c>
      <c r="C218" s="62" t="s">
        <v>2518</v>
      </c>
      <c r="D218" s="62" t="s">
        <v>2223</v>
      </c>
      <c r="E218" s="62">
        <v>14381</v>
      </c>
    </row>
    <row r="219" ht="14.25" spans="1:5">
      <c r="A219" s="62">
        <v>202005</v>
      </c>
      <c r="B219" s="62" t="s">
        <v>2525</v>
      </c>
      <c r="C219" s="62" t="s">
        <v>2526</v>
      </c>
      <c r="D219" s="62" t="s">
        <v>2527</v>
      </c>
      <c r="E219" s="62">
        <v>5881</v>
      </c>
    </row>
    <row r="220" ht="14.25" spans="1:5">
      <c r="A220" s="62">
        <v>202009</v>
      </c>
      <c r="B220" s="62" t="s">
        <v>2525</v>
      </c>
      <c r="C220" s="62" t="s">
        <v>2528</v>
      </c>
      <c r="D220" s="62" t="s">
        <v>2529</v>
      </c>
      <c r="E220" s="62">
        <v>18740</v>
      </c>
    </row>
    <row r="221" ht="14.25" spans="1:5">
      <c r="A221" s="62">
        <v>202007</v>
      </c>
      <c r="B221" s="62" t="s">
        <v>2525</v>
      </c>
      <c r="C221" s="62" t="s">
        <v>2528</v>
      </c>
      <c r="D221" s="62" t="s">
        <v>2240</v>
      </c>
      <c r="E221" s="62">
        <v>4660</v>
      </c>
    </row>
    <row r="222" ht="14.25" spans="1:5">
      <c r="A222" s="62">
        <v>202009</v>
      </c>
      <c r="B222" s="62" t="s">
        <v>2519</v>
      </c>
      <c r="C222" s="62" t="s">
        <v>2521</v>
      </c>
      <c r="D222" s="62" t="s">
        <v>2523</v>
      </c>
      <c r="E222" s="62">
        <v>6024</v>
      </c>
    </row>
    <row r="223" ht="14.25" spans="1:5">
      <c r="A223" s="62">
        <v>202009</v>
      </c>
      <c r="B223" s="62" t="s">
        <v>2524</v>
      </c>
      <c r="C223" s="62" t="s">
        <v>2520</v>
      </c>
      <c r="D223" s="62" t="s">
        <v>2529</v>
      </c>
      <c r="E223" s="62">
        <v>238</v>
      </c>
    </row>
    <row r="224" ht="14.25" spans="1:5">
      <c r="A224" s="62">
        <v>202002</v>
      </c>
      <c r="B224" s="62" t="s">
        <v>2519</v>
      </c>
      <c r="C224" s="62" t="s">
        <v>2531</v>
      </c>
      <c r="D224" s="62" t="s">
        <v>2527</v>
      </c>
      <c r="E224" s="62">
        <v>18554</v>
      </c>
    </row>
    <row r="225" ht="14.25" spans="1:5">
      <c r="A225" s="62">
        <v>202008</v>
      </c>
      <c r="B225" s="62" t="s">
        <v>2530</v>
      </c>
      <c r="C225" s="62" t="s">
        <v>2531</v>
      </c>
      <c r="D225" s="62" t="s">
        <v>2523</v>
      </c>
      <c r="E225" s="62">
        <v>4606</v>
      </c>
    </row>
    <row r="226" ht="14.25" spans="1:5">
      <c r="A226" s="62">
        <v>202005</v>
      </c>
      <c r="B226" s="62" t="s">
        <v>2519</v>
      </c>
      <c r="C226" s="62" t="s">
        <v>2521</v>
      </c>
      <c r="D226" s="62" t="s">
        <v>2223</v>
      </c>
      <c r="E226" s="62">
        <v>8808</v>
      </c>
    </row>
    <row r="227" ht="14.25" spans="1:5">
      <c r="A227" s="62">
        <v>202003</v>
      </c>
      <c r="B227" s="62" t="s">
        <v>2530</v>
      </c>
      <c r="C227" s="62" t="s">
        <v>2526</v>
      </c>
      <c r="D227" s="62" t="s">
        <v>2240</v>
      </c>
      <c r="E227" s="62">
        <v>3530</v>
      </c>
    </row>
    <row r="228" ht="14.25" spans="1:5">
      <c r="A228" s="62">
        <v>202003</v>
      </c>
      <c r="B228" s="62" t="s">
        <v>2524</v>
      </c>
      <c r="C228" s="62" t="s">
        <v>2528</v>
      </c>
      <c r="D228" s="62" t="s">
        <v>2223</v>
      </c>
      <c r="E228" s="62">
        <v>15579</v>
      </c>
    </row>
    <row r="229" ht="14.25" spans="1:5">
      <c r="A229" s="62">
        <v>202004</v>
      </c>
      <c r="B229" s="62" t="s">
        <v>2517</v>
      </c>
      <c r="C229" s="62" t="s">
        <v>2520</v>
      </c>
      <c r="D229" s="62" t="s">
        <v>2527</v>
      </c>
      <c r="E229" s="62">
        <v>360</v>
      </c>
    </row>
    <row r="230" ht="14.25" spans="1:5">
      <c r="A230" s="62">
        <v>202002</v>
      </c>
      <c r="B230" s="62" t="s">
        <v>2517</v>
      </c>
      <c r="C230" s="62" t="s">
        <v>2531</v>
      </c>
      <c r="D230" s="62" t="s">
        <v>2240</v>
      </c>
      <c r="E230" s="62">
        <v>8002</v>
      </c>
    </row>
    <row r="231" ht="14.25" spans="1:5">
      <c r="A231" s="62">
        <v>202008</v>
      </c>
      <c r="B231" s="62" t="s">
        <v>2522</v>
      </c>
      <c r="C231" s="62" t="s">
        <v>2521</v>
      </c>
      <c r="D231" s="62" t="s">
        <v>2529</v>
      </c>
      <c r="E231" s="62">
        <v>4180</v>
      </c>
    </row>
    <row r="232" ht="14.25" spans="1:5">
      <c r="A232" s="62">
        <v>202002</v>
      </c>
      <c r="B232" s="62" t="s">
        <v>2530</v>
      </c>
      <c r="C232" s="62" t="s">
        <v>2518</v>
      </c>
      <c r="D232" s="62" t="s">
        <v>2223</v>
      </c>
      <c r="E232" s="62">
        <v>14893</v>
      </c>
    </row>
    <row r="233" ht="14.25" spans="1:5">
      <c r="A233" s="62">
        <v>202003</v>
      </c>
      <c r="B233" s="62" t="s">
        <v>2525</v>
      </c>
      <c r="C233" s="62" t="s">
        <v>2531</v>
      </c>
      <c r="D233" s="62" t="s">
        <v>2529</v>
      </c>
      <c r="E233" s="62">
        <v>15700</v>
      </c>
    </row>
    <row r="234" ht="14.25" spans="1:5">
      <c r="A234" s="62">
        <v>202008</v>
      </c>
      <c r="B234" s="62" t="s">
        <v>2524</v>
      </c>
      <c r="C234" s="62" t="s">
        <v>2528</v>
      </c>
      <c r="D234" s="62" t="s">
        <v>2240</v>
      </c>
      <c r="E234" s="62">
        <v>4720</v>
      </c>
    </row>
    <row r="235" ht="14.25" spans="1:5">
      <c r="A235" s="62">
        <v>202003</v>
      </c>
      <c r="B235" s="62" t="s">
        <v>2517</v>
      </c>
      <c r="C235" s="62" t="s">
        <v>2531</v>
      </c>
      <c r="D235" s="62" t="s">
        <v>2523</v>
      </c>
      <c r="E235" s="62">
        <v>9730</v>
      </c>
    </row>
    <row r="236" ht="14.25" spans="1:5">
      <c r="A236" s="62">
        <v>202009</v>
      </c>
      <c r="B236" s="62" t="s">
        <v>2519</v>
      </c>
      <c r="C236" s="62" t="s">
        <v>2521</v>
      </c>
      <c r="D236" s="62" t="s">
        <v>2240</v>
      </c>
      <c r="E236" s="62">
        <v>7103</v>
      </c>
    </row>
    <row r="237" ht="14.25" spans="1:5">
      <c r="A237" s="62">
        <v>202001</v>
      </c>
      <c r="B237" s="62" t="s">
        <v>2525</v>
      </c>
      <c r="C237" s="62" t="s">
        <v>2531</v>
      </c>
      <c r="D237" s="62" t="s">
        <v>2529</v>
      </c>
      <c r="E237" s="62">
        <v>18513</v>
      </c>
    </row>
    <row r="238" ht="14.25" spans="1:5">
      <c r="A238" s="62">
        <v>202008</v>
      </c>
      <c r="B238" s="62" t="s">
        <v>2525</v>
      </c>
      <c r="C238" s="62" t="s">
        <v>2528</v>
      </c>
      <c r="D238" s="62" t="s">
        <v>2529</v>
      </c>
      <c r="E238" s="62">
        <v>13591</v>
      </c>
    </row>
    <row r="239" ht="14.25" spans="1:5">
      <c r="A239" s="62">
        <v>202007</v>
      </c>
      <c r="B239" s="62" t="s">
        <v>2519</v>
      </c>
      <c r="C239" s="62" t="s">
        <v>2518</v>
      </c>
      <c r="D239" s="62" t="s">
        <v>2223</v>
      </c>
      <c r="E239" s="62">
        <v>10464</v>
      </c>
    </row>
    <row r="240" ht="14.25" spans="1:5">
      <c r="A240" s="62">
        <v>202008</v>
      </c>
      <c r="B240" s="62" t="s">
        <v>2519</v>
      </c>
      <c r="C240" s="62" t="s">
        <v>2520</v>
      </c>
      <c r="D240" s="62" t="s">
        <v>2240</v>
      </c>
      <c r="E240" s="62">
        <v>14859</v>
      </c>
    </row>
    <row r="241" ht="14.25" spans="1:5">
      <c r="A241" s="62">
        <v>202009</v>
      </c>
      <c r="B241" s="62" t="s">
        <v>2522</v>
      </c>
      <c r="C241" s="62" t="s">
        <v>2520</v>
      </c>
      <c r="D241" s="62" t="s">
        <v>2240</v>
      </c>
      <c r="E241" s="62">
        <v>14097</v>
      </c>
    </row>
    <row r="242" ht="14.25" spans="1:5">
      <c r="A242" s="62">
        <v>202008</v>
      </c>
      <c r="B242" s="62" t="s">
        <v>2525</v>
      </c>
      <c r="C242" s="62" t="s">
        <v>2531</v>
      </c>
      <c r="D242" s="62" t="s">
        <v>2527</v>
      </c>
      <c r="E242" s="62">
        <v>7321</v>
      </c>
    </row>
    <row r="243" ht="14.25" spans="1:5">
      <c r="A243" s="62">
        <v>202001</v>
      </c>
      <c r="B243" s="62" t="s">
        <v>2522</v>
      </c>
      <c r="C243" s="62" t="s">
        <v>2531</v>
      </c>
      <c r="D243" s="62" t="s">
        <v>2223</v>
      </c>
      <c r="E243" s="62">
        <v>13742</v>
      </c>
    </row>
    <row r="244" ht="14.25" spans="1:5">
      <c r="A244" s="62">
        <v>202004</v>
      </c>
      <c r="B244" s="62" t="s">
        <v>2530</v>
      </c>
      <c r="C244" s="62" t="s">
        <v>2526</v>
      </c>
      <c r="D244" s="62" t="s">
        <v>2529</v>
      </c>
      <c r="E244" s="62">
        <v>15860</v>
      </c>
    </row>
    <row r="245" ht="14.25" spans="1:5">
      <c r="A245" s="62">
        <v>202007</v>
      </c>
      <c r="B245" s="62" t="s">
        <v>2530</v>
      </c>
      <c r="C245" s="62" t="s">
        <v>2531</v>
      </c>
      <c r="D245" s="62" t="s">
        <v>2240</v>
      </c>
      <c r="E245" s="62">
        <v>14840</v>
      </c>
    </row>
    <row r="246" ht="14.25" spans="1:5">
      <c r="A246" s="62">
        <v>202005</v>
      </c>
      <c r="B246" s="62" t="s">
        <v>2522</v>
      </c>
      <c r="C246" s="62" t="s">
        <v>2520</v>
      </c>
      <c r="D246" s="62" t="s">
        <v>2529</v>
      </c>
      <c r="E246" s="62">
        <v>8661</v>
      </c>
    </row>
    <row r="247" ht="14.25" spans="1:5">
      <c r="A247" s="62">
        <v>202009</v>
      </c>
      <c r="B247" s="62" t="s">
        <v>2525</v>
      </c>
      <c r="C247" s="62" t="s">
        <v>2531</v>
      </c>
      <c r="D247" s="62" t="s">
        <v>2527</v>
      </c>
      <c r="E247" s="62">
        <v>567</v>
      </c>
    </row>
    <row r="248" ht="14.25" spans="1:5">
      <c r="A248" s="62">
        <v>202002</v>
      </c>
      <c r="B248" s="62" t="s">
        <v>2525</v>
      </c>
      <c r="C248" s="62" t="s">
        <v>2528</v>
      </c>
      <c r="D248" s="62" t="s">
        <v>2240</v>
      </c>
      <c r="E248" s="62">
        <v>6229</v>
      </c>
    </row>
    <row r="249" ht="14.25" spans="1:5">
      <c r="A249" s="62">
        <v>202007</v>
      </c>
      <c r="B249" s="62" t="s">
        <v>2517</v>
      </c>
      <c r="C249" s="62" t="s">
        <v>2520</v>
      </c>
      <c r="D249" s="62" t="s">
        <v>2527</v>
      </c>
      <c r="E249" s="62">
        <v>11594</v>
      </c>
    </row>
    <row r="250" ht="14.25" spans="1:5">
      <c r="A250" s="62">
        <v>202009</v>
      </c>
      <c r="B250" s="62" t="s">
        <v>2525</v>
      </c>
      <c r="C250" s="62" t="s">
        <v>2520</v>
      </c>
      <c r="D250" s="62" t="s">
        <v>2223</v>
      </c>
      <c r="E250" s="62">
        <v>19056</v>
      </c>
    </row>
    <row r="251" ht="14.25" spans="1:5">
      <c r="A251" s="62">
        <v>202002</v>
      </c>
      <c r="B251" s="62" t="s">
        <v>2522</v>
      </c>
      <c r="C251" s="62" t="s">
        <v>2526</v>
      </c>
      <c r="D251" s="62" t="s">
        <v>2234</v>
      </c>
      <c r="E251" s="62">
        <v>4019</v>
      </c>
    </row>
    <row r="252" ht="14.25" spans="1:5">
      <c r="A252" s="62">
        <v>202005</v>
      </c>
      <c r="B252" s="62" t="s">
        <v>2524</v>
      </c>
      <c r="C252" s="62" t="s">
        <v>2518</v>
      </c>
      <c r="D252" s="62" t="s">
        <v>2529</v>
      </c>
      <c r="E252" s="62">
        <v>914</v>
      </c>
    </row>
    <row r="253" ht="14.25" spans="1:5">
      <c r="A253" s="62">
        <v>202006</v>
      </c>
      <c r="B253" s="62" t="s">
        <v>2530</v>
      </c>
      <c r="C253" s="62" t="s">
        <v>2521</v>
      </c>
      <c r="D253" s="62" t="s">
        <v>2529</v>
      </c>
      <c r="E253" s="62">
        <v>2128</v>
      </c>
    </row>
    <row r="254" ht="14.25" spans="1:5">
      <c r="A254" s="62">
        <v>202002</v>
      </c>
      <c r="B254" s="62" t="s">
        <v>2524</v>
      </c>
      <c r="C254" s="62" t="s">
        <v>2520</v>
      </c>
      <c r="D254" s="62" t="s">
        <v>2523</v>
      </c>
      <c r="E254" s="62">
        <v>439</v>
      </c>
    </row>
    <row r="255" ht="14.25" spans="1:5">
      <c r="A255" s="62">
        <v>202006</v>
      </c>
      <c r="B255" s="62" t="s">
        <v>2519</v>
      </c>
      <c r="C255" s="62" t="s">
        <v>2526</v>
      </c>
      <c r="D255" s="62" t="s">
        <v>2523</v>
      </c>
      <c r="E255" s="62">
        <v>18066</v>
      </c>
    </row>
    <row r="256" ht="14.25" spans="1:5">
      <c r="A256" s="62">
        <v>202001</v>
      </c>
      <c r="B256" s="62" t="s">
        <v>2525</v>
      </c>
      <c r="C256" s="62" t="s">
        <v>2521</v>
      </c>
      <c r="D256" s="62" t="s">
        <v>2223</v>
      </c>
      <c r="E256" s="62">
        <v>10082</v>
      </c>
    </row>
    <row r="257" ht="14.25" spans="1:5">
      <c r="A257" s="62">
        <v>202001</v>
      </c>
      <c r="B257" s="62" t="s">
        <v>2522</v>
      </c>
      <c r="C257" s="62" t="s">
        <v>2518</v>
      </c>
      <c r="D257" s="62" t="s">
        <v>2234</v>
      </c>
      <c r="E257" s="62">
        <v>10039</v>
      </c>
    </row>
    <row r="258" ht="14.25" spans="1:5">
      <c r="A258" s="62">
        <v>202003</v>
      </c>
      <c r="B258" s="62" t="s">
        <v>2524</v>
      </c>
      <c r="C258" s="62" t="s">
        <v>2526</v>
      </c>
      <c r="D258" s="62" t="s">
        <v>2223</v>
      </c>
      <c r="E258" s="62">
        <v>2221</v>
      </c>
    </row>
    <row r="259" ht="14.25" spans="1:5">
      <c r="A259" s="62">
        <v>202007</v>
      </c>
      <c r="B259" s="62" t="s">
        <v>2517</v>
      </c>
      <c r="C259" s="62" t="s">
        <v>2526</v>
      </c>
      <c r="D259" s="62" t="s">
        <v>2223</v>
      </c>
      <c r="E259" s="62">
        <v>466</v>
      </c>
    </row>
    <row r="260" ht="14.25" spans="1:5">
      <c r="A260" s="62">
        <v>202006</v>
      </c>
      <c r="B260" s="62" t="s">
        <v>2525</v>
      </c>
      <c r="C260" s="62" t="s">
        <v>2528</v>
      </c>
      <c r="D260" s="62" t="s">
        <v>2240</v>
      </c>
      <c r="E260" s="62">
        <v>11464</v>
      </c>
    </row>
    <row r="261" ht="14.25" spans="1:5">
      <c r="A261" s="62">
        <v>202008</v>
      </c>
      <c r="B261" s="62" t="s">
        <v>2524</v>
      </c>
      <c r="C261" s="62" t="s">
        <v>2520</v>
      </c>
      <c r="D261" s="62" t="s">
        <v>2529</v>
      </c>
      <c r="E261" s="62">
        <v>18594</v>
      </c>
    </row>
    <row r="262" ht="14.25" spans="1:5">
      <c r="A262" s="62">
        <v>202001</v>
      </c>
      <c r="B262" s="62" t="s">
        <v>2517</v>
      </c>
      <c r="C262" s="62" t="s">
        <v>2520</v>
      </c>
      <c r="D262" s="62" t="s">
        <v>2523</v>
      </c>
      <c r="E262" s="62">
        <v>14463</v>
      </c>
    </row>
    <row r="263" ht="14.25" spans="1:5">
      <c r="A263" s="62">
        <v>202002</v>
      </c>
      <c r="B263" s="62" t="s">
        <v>2519</v>
      </c>
      <c r="C263" s="62" t="s">
        <v>2531</v>
      </c>
      <c r="D263" s="62" t="s">
        <v>2223</v>
      </c>
      <c r="E263" s="62">
        <v>1632</v>
      </c>
    </row>
    <row r="264" ht="14.25" spans="1:5">
      <c r="A264" s="62">
        <v>202003</v>
      </c>
      <c r="B264" s="62" t="s">
        <v>2522</v>
      </c>
      <c r="C264" s="62" t="s">
        <v>2520</v>
      </c>
      <c r="D264" s="62" t="s">
        <v>2234</v>
      </c>
      <c r="E264" s="62">
        <v>8468</v>
      </c>
    </row>
    <row r="265" ht="14.25" spans="1:5">
      <c r="A265" s="62">
        <v>202004</v>
      </c>
      <c r="B265" s="62" t="s">
        <v>2522</v>
      </c>
      <c r="C265" s="62" t="s">
        <v>2531</v>
      </c>
      <c r="D265" s="62" t="s">
        <v>2523</v>
      </c>
      <c r="E265" s="62">
        <v>15725</v>
      </c>
    </row>
    <row r="266" ht="14.25" spans="1:5">
      <c r="A266" s="62">
        <v>202007</v>
      </c>
      <c r="B266" s="62" t="s">
        <v>2519</v>
      </c>
      <c r="C266" s="62" t="s">
        <v>2521</v>
      </c>
      <c r="D266" s="62" t="s">
        <v>2223</v>
      </c>
      <c r="E266" s="62">
        <v>3271</v>
      </c>
    </row>
    <row r="267" ht="14.25" spans="1:5">
      <c r="A267" s="62">
        <v>202004</v>
      </c>
      <c r="B267" s="62" t="s">
        <v>2524</v>
      </c>
      <c r="C267" s="62" t="s">
        <v>2520</v>
      </c>
      <c r="D267" s="62" t="s">
        <v>2529</v>
      </c>
      <c r="E267" s="62">
        <v>12619</v>
      </c>
    </row>
    <row r="268" ht="14.25" spans="1:5">
      <c r="A268" s="62">
        <v>202008</v>
      </c>
      <c r="B268" s="62" t="s">
        <v>2522</v>
      </c>
      <c r="C268" s="62" t="s">
        <v>2526</v>
      </c>
      <c r="D268" s="62" t="s">
        <v>2523</v>
      </c>
      <c r="E268" s="62">
        <v>16875</v>
      </c>
    </row>
    <row r="269" ht="14.25" spans="1:5">
      <c r="A269" s="62">
        <v>202004</v>
      </c>
      <c r="B269" s="62" t="s">
        <v>2524</v>
      </c>
      <c r="C269" s="62" t="s">
        <v>2521</v>
      </c>
      <c r="D269" s="62" t="s">
        <v>2527</v>
      </c>
      <c r="E269" s="62">
        <v>12677</v>
      </c>
    </row>
    <row r="270" ht="14.25" spans="1:5">
      <c r="A270" s="62">
        <v>202003</v>
      </c>
      <c r="B270" s="62" t="s">
        <v>2517</v>
      </c>
      <c r="C270" s="62" t="s">
        <v>2520</v>
      </c>
      <c r="D270" s="62" t="s">
        <v>2529</v>
      </c>
      <c r="E270" s="62">
        <v>14728</v>
      </c>
    </row>
    <row r="271" ht="14.25" spans="1:5">
      <c r="A271" s="62">
        <v>202002</v>
      </c>
      <c r="B271" s="62" t="s">
        <v>2517</v>
      </c>
      <c r="C271" s="62" t="s">
        <v>2521</v>
      </c>
      <c r="D271" s="62" t="s">
        <v>2234</v>
      </c>
      <c r="E271" s="62">
        <v>8903</v>
      </c>
    </row>
    <row r="272" ht="14.25" spans="1:5">
      <c r="A272" s="62">
        <v>202008</v>
      </c>
      <c r="B272" s="62" t="s">
        <v>2519</v>
      </c>
      <c r="C272" s="62" t="s">
        <v>2518</v>
      </c>
      <c r="D272" s="62" t="s">
        <v>2523</v>
      </c>
      <c r="E272" s="62">
        <v>13668</v>
      </c>
    </row>
    <row r="273" ht="14.25" spans="1:5">
      <c r="A273" s="62">
        <v>202006</v>
      </c>
      <c r="B273" s="62" t="s">
        <v>2522</v>
      </c>
      <c r="C273" s="62" t="s">
        <v>2528</v>
      </c>
      <c r="D273" s="62" t="s">
        <v>2240</v>
      </c>
      <c r="E273" s="62">
        <v>16683</v>
      </c>
    </row>
    <row r="274" ht="14.25" spans="1:5">
      <c r="A274" s="62">
        <v>202007</v>
      </c>
      <c r="B274" s="62" t="s">
        <v>2524</v>
      </c>
      <c r="C274" s="62" t="s">
        <v>2520</v>
      </c>
      <c r="D274" s="62" t="s">
        <v>2223</v>
      </c>
      <c r="E274" s="62">
        <v>9811</v>
      </c>
    </row>
    <row r="275" ht="14.25" spans="1:5">
      <c r="A275" s="62">
        <v>202005</v>
      </c>
      <c r="B275" s="62" t="s">
        <v>2522</v>
      </c>
      <c r="C275" s="62" t="s">
        <v>2531</v>
      </c>
      <c r="D275" s="62" t="s">
        <v>2234</v>
      </c>
      <c r="E275" s="62">
        <v>11928</v>
      </c>
    </row>
    <row r="276" ht="14.25" spans="1:5">
      <c r="A276" s="62">
        <v>202001</v>
      </c>
      <c r="B276" s="62" t="s">
        <v>2525</v>
      </c>
      <c r="C276" s="62" t="s">
        <v>2518</v>
      </c>
      <c r="D276" s="62" t="s">
        <v>2223</v>
      </c>
      <c r="E276" s="62">
        <v>5664</v>
      </c>
    </row>
    <row r="277" ht="14.25" spans="1:5">
      <c r="A277" s="62">
        <v>202003</v>
      </c>
      <c r="B277" s="62" t="s">
        <v>2530</v>
      </c>
      <c r="C277" s="62" t="s">
        <v>2531</v>
      </c>
      <c r="D277" s="62" t="s">
        <v>2527</v>
      </c>
      <c r="E277" s="62">
        <v>11550</v>
      </c>
    </row>
    <row r="278" ht="14.25" spans="1:5">
      <c r="A278" s="62">
        <v>202006</v>
      </c>
      <c r="B278" s="62" t="s">
        <v>2517</v>
      </c>
      <c r="C278" s="62" t="s">
        <v>2521</v>
      </c>
      <c r="D278" s="62" t="s">
        <v>2527</v>
      </c>
      <c r="E278" s="62">
        <v>9205</v>
      </c>
    </row>
    <row r="279" ht="14.25" spans="1:5">
      <c r="A279" s="62">
        <v>202009</v>
      </c>
      <c r="B279" s="62" t="s">
        <v>2519</v>
      </c>
      <c r="C279" s="62" t="s">
        <v>2531</v>
      </c>
      <c r="D279" s="62" t="s">
        <v>2223</v>
      </c>
      <c r="E279" s="62">
        <v>16465</v>
      </c>
    </row>
    <row r="280" ht="14.25" spans="1:5">
      <c r="A280" s="62">
        <v>202007</v>
      </c>
      <c r="B280" s="62" t="s">
        <v>2522</v>
      </c>
      <c r="C280" s="62" t="s">
        <v>2521</v>
      </c>
      <c r="D280" s="62" t="s">
        <v>2240</v>
      </c>
      <c r="E280" s="62">
        <v>15447</v>
      </c>
    </row>
    <row r="281" ht="14.25" spans="1:5">
      <c r="A281" s="62">
        <v>202006</v>
      </c>
      <c r="B281" s="62" t="s">
        <v>2519</v>
      </c>
      <c r="C281" s="62" t="s">
        <v>2520</v>
      </c>
      <c r="D281" s="62" t="s">
        <v>2523</v>
      </c>
      <c r="E281" s="62">
        <v>9541</v>
      </c>
    </row>
    <row r="282" ht="14.25" spans="1:5">
      <c r="A282" s="62">
        <v>202004</v>
      </c>
      <c r="B282" s="62" t="s">
        <v>2525</v>
      </c>
      <c r="C282" s="62" t="s">
        <v>2521</v>
      </c>
      <c r="D282" s="62" t="s">
        <v>2223</v>
      </c>
      <c r="E282" s="62">
        <v>2778</v>
      </c>
    </row>
    <row r="283" ht="14.25" spans="1:5">
      <c r="A283" s="62">
        <v>202004</v>
      </c>
      <c r="B283" s="62" t="s">
        <v>2517</v>
      </c>
      <c r="C283" s="62" t="s">
        <v>2528</v>
      </c>
      <c r="D283" s="62" t="s">
        <v>2234</v>
      </c>
      <c r="E283" s="62">
        <v>6153</v>
      </c>
    </row>
    <row r="284" ht="14.25" spans="1:5">
      <c r="A284" s="62">
        <v>202003</v>
      </c>
      <c r="B284" s="62" t="s">
        <v>2522</v>
      </c>
      <c r="C284" s="62" t="s">
        <v>2526</v>
      </c>
      <c r="D284" s="62" t="s">
        <v>2529</v>
      </c>
      <c r="E284" s="62">
        <v>16320</v>
      </c>
    </row>
    <row r="285" ht="14.25" spans="1:5">
      <c r="A285" s="62">
        <v>202008</v>
      </c>
      <c r="B285" s="62" t="s">
        <v>2517</v>
      </c>
      <c r="C285" s="62" t="s">
        <v>2531</v>
      </c>
      <c r="D285" s="62" t="s">
        <v>2223</v>
      </c>
      <c r="E285" s="62">
        <v>14771</v>
      </c>
    </row>
    <row r="286" ht="14.25" spans="1:5">
      <c r="A286" s="62">
        <v>202001</v>
      </c>
      <c r="B286" s="62" t="s">
        <v>2525</v>
      </c>
      <c r="C286" s="62" t="s">
        <v>2526</v>
      </c>
      <c r="D286" s="62" t="s">
        <v>2527</v>
      </c>
      <c r="E286" s="62">
        <v>677</v>
      </c>
    </row>
    <row r="287" ht="14.25" spans="1:5">
      <c r="A287" s="62">
        <v>202004</v>
      </c>
      <c r="B287" s="62" t="s">
        <v>2517</v>
      </c>
      <c r="C287" s="62" t="s">
        <v>2518</v>
      </c>
      <c r="D287" s="62" t="s">
        <v>2234</v>
      </c>
      <c r="E287" s="62">
        <v>3618</v>
      </c>
    </row>
    <row r="288" ht="14.25" spans="1:5">
      <c r="A288" s="62">
        <v>202004</v>
      </c>
      <c r="B288" s="62" t="s">
        <v>2517</v>
      </c>
      <c r="C288" s="62" t="s">
        <v>2526</v>
      </c>
      <c r="D288" s="62" t="s">
        <v>2523</v>
      </c>
      <c r="E288" s="62">
        <v>13472</v>
      </c>
    </row>
    <row r="289" ht="14.25" spans="1:5">
      <c r="A289" s="62">
        <v>202003</v>
      </c>
      <c r="B289" s="62" t="s">
        <v>2524</v>
      </c>
      <c r="C289" s="62" t="s">
        <v>2531</v>
      </c>
      <c r="D289" s="62" t="s">
        <v>2529</v>
      </c>
      <c r="E289" s="62">
        <v>7524</v>
      </c>
    </row>
    <row r="290" ht="14.25" spans="1:5">
      <c r="A290" s="62">
        <v>202004</v>
      </c>
      <c r="B290" s="62" t="s">
        <v>2517</v>
      </c>
      <c r="C290" s="62" t="s">
        <v>2528</v>
      </c>
      <c r="D290" s="62" t="s">
        <v>2527</v>
      </c>
      <c r="E290" s="62">
        <v>5175</v>
      </c>
    </row>
    <row r="291" ht="14.25" spans="1:5">
      <c r="A291" s="62">
        <v>202003</v>
      </c>
      <c r="B291" s="62" t="s">
        <v>2525</v>
      </c>
      <c r="C291" s="62" t="s">
        <v>2521</v>
      </c>
      <c r="D291" s="62" t="s">
        <v>2234</v>
      </c>
      <c r="E291" s="62">
        <v>16383</v>
      </c>
    </row>
    <row r="292" ht="14.25" spans="1:5">
      <c r="A292" s="62">
        <v>202007</v>
      </c>
      <c r="B292" s="62" t="s">
        <v>2524</v>
      </c>
      <c r="C292" s="62" t="s">
        <v>2521</v>
      </c>
      <c r="D292" s="62" t="s">
        <v>2523</v>
      </c>
      <c r="E292" s="62">
        <v>14464</v>
      </c>
    </row>
    <row r="293" ht="14.25" spans="1:5">
      <c r="A293" s="62">
        <v>202004</v>
      </c>
      <c r="B293" s="62" t="s">
        <v>2530</v>
      </c>
      <c r="C293" s="62" t="s">
        <v>2531</v>
      </c>
      <c r="D293" s="62" t="s">
        <v>2529</v>
      </c>
      <c r="E293" s="62">
        <v>18447</v>
      </c>
    </row>
    <row r="294" ht="14.25" spans="1:5">
      <c r="A294" s="62">
        <v>202006</v>
      </c>
      <c r="B294" s="62" t="s">
        <v>2524</v>
      </c>
      <c r="C294" s="62" t="s">
        <v>2528</v>
      </c>
      <c r="D294" s="62" t="s">
        <v>2523</v>
      </c>
      <c r="E294" s="62">
        <v>4988</v>
      </c>
    </row>
    <row r="295" ht="14.25" spans="1:5">
      <c r="A295" s="62">
        <v>202004</v>
      </c>
      <c r="B295" s="62" t="s">
        <v>2522</v>
      </c>
      <c r="C295" s="62" t="s">
        <v>2531</v>
      </c>
      <c r="D295" s="62" t="s">
        <v>2240</v>
      </c>
      <c r="E295" s="62">
        <v>11236</v>
      </c>
    </row>
    <row r="296" ht="14.25" spans="1:5">
      <c r="A296" s="62">
        <v>202006</v>
      </c>
      <c r="B296" s="62" t="s">
        <v>2525</v>
      </c>
      <c r="C296" s="62" t="s">
        <v>2526</v>
      </c>
      <c r="D296" s="62" t="s">
        <v>2240</v>
      </c>
      <c r="E296" s="62">
        <v>13653</v>
      </c>
    </row>
    <row r="297" ht="14.25" spans="1:5">
      <c r="A297" s="62">
        <v>202004</v>
      </c>
      <c r="B297" s="62" t="s">
        <v>2530</v>
      </c>
      <c r="C297" s="62" t="s">
        <v>2526</v>
      </c>
      <c r="D297" s="62" t="s">
        <v>2523</v>
      </c>
      <c r="E297" s="62">
        <v>19334</v>
      </c>
    </row>
    <row r="298" ht="14.25" spans="1:5">
      <c r="A298" s="62">
        <v>202006</v>
      </c>
      <c r="B298" s="62" t="s">
        <v>2530</v>
      </c>
      <c r="C298" s="62" t="s">
        <v>2528</v>
      </c>
      <c r="D298" s="62" t="s">
        <v>2223</v>
      </c>
      <c r="E298" s="62">
        <v>1895</v>
      </c>
    </row>
    <row r="299" ht="14.25" spans="1:5">
      <c r="A299" s="62">
        <v>202008</v>
      </c>
      <c r="B299" s="62" t="s">
        <v>2519</v>
      </c>
      <c r="C299" s="62" t="s">
        <v>2526</v>
      </c>
      <c r="D299" s="62" t="s">
        <v>2523</v>
      </c>
      <c r="E299" s="62">
        <v>15595</v>
      </c>
    </row>
    <row r="300" ht="14.25" spans="1:5">
      <c r="A300" s="62">
        <v>202003</v>
      </c>
      <c r="B300" s="62" t="s">
        <v>2517</v>
      </c>
      <c r="C300" s="62" t="s">
        <v>2528</v>
      </c>
      <c r="D300" s="62" t="s">
        <v>2523</v>
      </c>
      <c r="E300" s="62">
        <v>18387</v>
      </c>
    </row>
    <row r="301" ht="14.25" spans="1:5">
      <c r="A301" s="62">
        <v>202007</v>
      </c>
      <c r="B301" s="62" t="s">
        <v>2522</v>
      </c>
      <c r="C301" s="62" t="s">
        <v>2521</v>
      </c>
      <c r="D301" s="62" t="s">
        <v>2223</v>
      </c>
      <c r="E301" s="62">
        <v>13455</v>
      </c>
    </row>
    <row r="302" ht="14.25" spans="1:5">
      <c r="A302" s="62">
        <v>202004</v>
      </c>
      <c r="B302" s="62" t="s">
        <v>2525</v>
      </c>
      <c r="C302" s="62" t="s">
        <v>2518</v>
      </c>
      <c r="D302" s="62" t="s">
        <v>2529</v>
      </c>
      <c r="E302" s="62">
        <v>19402</v>
      </c>
    </row>
    <row r="303" ht="14.25" spans="1:5">
      <c r="A303" s="62">
        <v>202008</v>
      </c>
      <c r="B303" s="62" t="s">
        <v>2530</v>
      </c>
      <c r="C303" s="62" t="s">
        <v>2521</v>
      </c>
      <c r="D303" s="62" t="s">
        <v>2529</v>
      </c>
      <c r="E303" s="62">
        <v>17538</v>
      </c>
    </row>
    <row r="304" ht="14.25" spans="1:5">
      <c r="A304" s="62">
        <v>202008</v>
      </c>
      <c r="B304" s="62" t="s">
        <v>2519</v>
      </c>
      <c r="C304" s="62" t="s">
        <v>2528</v>
      </c>
      <c r="D304" s="62" t="s">
        <v>2240</v>
      </c>
      <c r="E304" s="62">
        <v>15990</v>
      </c>
    </row>
    <row r="305" ht="14.25" spans="1:5">
      <c r="A305" s="62">
        <v>202004</v>
      </c>
      <c r="B305" s="62" t="s">
        <v>2525</v>
      </c>
      <c r="C305" s="62" t="s">
        <v>2526</v>
      </c>
      <c r="D305" s="62" t="s">
        <v>2527</v>
      </c>
      <c r="E305" s="62">
        <v>12464</v>
      </c>
    </row>
    <row r="306" ht="14.25" spans="1:5">
      <c r="A306" s="62">
        <v>202008</v>
      </c>
      <c r="B306" s="62" t="s">
        <v>2530</v>
      </c>
      <c r="C306" s="62" t="s">
        <v>2520</v>
      </c>
      <c r="D306" s="62" t="s">
        <v>2527</v>
      </c>
      <c r="E306" s="62">
        <v>9635</v>
      </c>
    </row>
    <row r="307" ht="14.25" spans="1:5">
      <c r="A307" s="62">
        <v>202007</v>
      </c>
      <c r="B307" s="62" t="s">
        <v>2530</v>
      </c>
      <c r="C307" s="62" t="s">
        <v>2520</v>
      </c>
      <c r="D307" s="62" t="s">
        <v>2223</v>
      </c>
      <c r="E307" s="62">
        <v>15205</v>
      </c>
    </row>
    <row r="308" ht="14.25" spans="1:5">
      <c r="A308" s="62">
        <v>202007</v>
      </c>
      <c r="B308" s="62" t="s">
        <v>2525</v>
      </c>
      <c r="C308" s="62" t="s">
        <v>2521</v>
      </c>
      <c r="D308" s="62" t="s">
        <v>2223</v>
      </c>
      <c r="E308" s="62">
        <v>5821</v>
      </c>
    </row>
    <row r="309" ht="14.25" spans="1:5">
      <c r="A309" s="62">
        <v>202007</v>
      </c>
      <c r="B309" s="62" t="s">
        <v>2519</v>
      </c>
      <c r="C309" s="62" t="s">
        <v>2531</v>
      </c>
      <c r="D309" s="62" t="s">
        <v>2234</v>
      </c>
      <c r="E309" s="62">
        <v>10094</v>
      </c>
    </row>
    <row r="310" ht="14.25" spans="1:5">
      <c r="A310" s="62">
        <v>202005</v>
      </c>
      <c r="B310" s="62" t="s">
        <v>2524</v>
      </c>
      <c r="C310" s="62" t="s">
        <v>2521</v>
      </c>
      <c r="D310" s="62" t="s">
        <v>2527</v>
      </c>
      <c r="E310" s="62">
        <v>9773</v>
      </c>
    </row>
    <row r="311" ht="14.25" spans="1:5">
      <c r="A311" s="62">
        <v>202001</v>
      </c>
      <c r="B311" s="62" t="s">
        <v>2524</v>
      </c>
      <c r="C311" s="62" t="s">
        <v>2518</v>
      </c>
      <c r="D311" s="62" t="s">
        <v>2234</v>
      </c>
      <c r="E311" s="62">
        <v>12475</v>
      </c>
    </row>
    <row r="312" ht="14.25" spans="1:5">
      <c r="A312" s="62">
        <v>202006</v>
      </c>
      <c r="B312" s="62" t="s">
        <v>2524</v>
      </c>
      <c r="C312" s="62" t="s">
        <v>2521</v>
      </c>
      <c r="D312" s="62" t="s">
        <v>2523</v>
      </c>
      <c r="E312" s="62">
        <v>17439</v>
      </c>
    </row>
    <row r="313" ht="14.25" spans="1:5">
      <c r="A313" s="62">
        <v>202006</v>
      </c>
      <c r="B313" s="62" t="s">
        <v>2525</v>
      </c>
      <c r="C313" s="62" t="s">
        <v>2518</v>
      </c>
      <c r="D313" s="62" t="s">
        <v>2234</v>
      </c>
      <c r="E313" s="62">
        <v>4123</v>
      </c>
    </row>
    <row r="314" ht="14.25" spans="1:5">
      <c r="A314" s="62">
        <v>202001</v>
      </c>
      <c r="B314" s="62" t="s">
        <v>2517</v>
      </c>
      <c r="C314" s="62" t="s">
        <v>2526</v>
      </c>
      <c r="D314" s="62" t="s">
        <v>2223</v>
      </c>
      <c r="E314" s="62">
        <v>9862</v>
      </c>
    </row>
    <row r="315" ht="14.25" spans="1:5">
      <c r="A315" s="62">
        <v>202002</v>
      </c>
      <c r="B315" s="62" t="s">
        <v>2530</v>
      </c>
      <c r="C315" s="62" t="s">
        <v>2521</v>
      </c>
      <c r="D315" s="62" t="s">
        <v>2529</v>
      </c>
      <c r="E315" s="62">
        <v>12233</v>
      </c>
    </row>
    <row r="316" ht="14.25" spans="1:5">
      <c r="A316" s="62">
        <v>202007</v>
      </c>
      <c r="B316" s="62" t="s">
        <v>2525</v>
      </c>
      <c r="C316" s="62" t="s">
        <v>2518</v>
      </c>
      <c r="D316" s="62" t="s">
        <v>2223</v>
      </c>
      <c r="E316" s="62">
        <v>6392</v>
      </c>
    </row>
    <row r="317" ht="14.25" spans="1:5">
      <c r="A317" s="62">
        <v>202007</v>
      </c>
      <c r="B317" s="62" t="s">
        <v>2519</v>
      </c>
      <c r="C317" s="62" t="s">
        <v>2518</v>
      </c>
      <c r="D317" s="62" t="s">
        <v>2240</v>
      </c>
      <c r="E317" s="62">
        <v>1019</v>
      </c>
    </row>
    <row r="318" ht="14.25" spans="1:5">
      <c r="A318" s="62">
        <v>202007</v>
      </c>
      <c r="B318" s="62" t="s">
        <v>2524</v>
      </c>
      <c r="C318" s="62" t="s">
        <v>2531</v>
      </c>
      <c r="D318" s="62" t="s">
        <v>2234</v>
      </c>
      <c r="E318" s="62">
        <v>2721</v>
      </c>
    </row>
    <row r="319" ht="14.25" spans="1:5">
      <c r="A319" s="62">
        <v>202001</v>
      </c>
      <c r="B319" s="62" t="s">
        <v>2522</v>
      </c>
      <c r="C319" s="62" t="s">
        <v>2531</v>
      </c>
      <c r="D319" s="62" t="s">
        <v>2523</v>
      </c>
      <c r="E319" s="62">
        <v>13162</v>
      </c>
    </row>
    <row r="320" ht="14.25" spans="1:5">
      <c r="A320" s="62">
        <v>202004</v>
      </c>
      <c r="B320" s="62" t="s">
        <v>2522</v>
      </c>
      <c r="C320" s="62" t="s">
        <v>2528</v>
      </c>
      <c r="D320" s="62" t="s">
        <v>2240</v>
      </c>
      <c r="E320" s="62">
        <v>15144</v>
      </c>
    </row>
    <row r="321" ht="14.25" spans="1:5">
      <c r="A321" s="62">
        <v>202003</v>
      </c>
      <c r="B321" s="62" t="s">
        <v>2522</v>
      </c>
      <c r="C321" s="62" t="s">
        <v>2531</v>
      </c>
      <c r="D321" s="62" t="s">
        <v>2529</v>
      </c>
      <c r="E321" s="62">
        <v>2283</v>
      </c>
    </row>
    <row r="322" ht="14.25" spans="1:5">
      <c r="A322" s="62">
        <v>202009</v>
      </c>
      <c r="B322" s="62" t="s">
        <v>2524</v>
      </c>
      <c r="C322" s="62" t="s">
        <v>2531</v>
      </c>
      <c r="D322" s="62" t="s">
        <v>2529</v>
      </c>
      <c r="E322" s="62">
        <v>15665</v>
      </c>
    </row>
    <row r="323" ht="14.25" spans="1:5">
      <c r="A323" s="62">
        <v>202007</v>
      </c>
      <c r="B323" s="62" t="s">
        <v>2530</v>
      </c>
      <c r="C323" s="62" t="s">
        <v>2528</v>
      </c>
      <c r="D323" s="62" t="s">
        <v>2240</v>
      </c>
      <c r="E323" s="62">
        <v>4386</v>
      </c>
    </row>
    <row r="324" ht="14.25" spans="1:5">
      <c r="A324" s="62">
        <v>202004</v>
      </c>
      <c r="B324" s="62" t="s">
        <v>2522</v>
      </c>
      <c r="C324" s="62" t="s">
        <v>2518</v>
      </c>
      <c r="D324" s="62" t="s">
        <v>2234</v>
      </c>
      <c r="E324" s="62">
        <v>15056</v>
      </c>
    </row>
    <row r="325" ht="14.25" spans="1:5">
      <c r="A325" s="62">
        <v>202001</v>
      </c>
      <c r="B325" s="62" t="s">
        <v>2530</v>
      </c>
      <c r="C325" s="62" t="s">
        <v>2521</v>
      </c>
      <c r="D325" s="62" t="s">
        <v>2240</v>
      </c>
      <c r="E325" s="62">
        <v>858</v>
      </c>
    </row>
    <row r="326" ht="14.25" spans="1:5">
      <c r="A326" s="62">
        <v>202007</v>
      </c>
      <c r="B326" s="62" t="s">
        <v>2522</v>
      </c>
      <c r="C326" s="62" t="s">
        <v>2531</v>
      </c>
      <c r="D326" s="62" t="s">
        <v>2523</v>
      </c>
      <c r="E326" s="62">
        <v>10342</v>
      </c>
    </row>
    <row r="327" ht="14.25" spans="1:5">
      <c r="A327" s="62">
        <v>202009</v>
      </c>
      <c r="B327" s="62" t="s">
        <v>2519</v>
      </c>
      <c r="C327" s="62" t="s">
        <v>2520</v>
      </c>
      <c r="D327" s="62" t="s">
        <v>2523</v>
      </c>
      <c r="E327" s="62">
        <v>15061</v>
      </c>
    </row>
    <row r="328" ht="14.25" spans="1:5">
      <c r="A328" s="62">
        <v>202008</v>
      </c>
      <c r="B328" s="62" t="s">
        <v>2524</v>
      </c>
      <c r="C328" s="62" t="s">
        <v>2526</v>
      </c>
      <c r="D328" s="62" t="s">
        <v>2234</v>
      </c>
      <c r="E328" s="62">
        <v>8354</v>
      </c>
    </row>
    <row r="329" ht="14.25" spans="1:5">
      <c r="A329" s="62">
        <v>202005</v>
      </c>
      <c r="B329" s="62" t="s">
        <v>2517</v>
      </c>
      <c r="C329" s="62" t="s">
        <v>2526</v>
      </c>
      <c r="D329" s="62" t="s">
        <v>2529</v>
      </c>
      <c r="E329" s="62">
        <v>14162</v>
      </c>
    </row>
    <row r="330" ht="14.25" spans="1:5">
      <c r="A330" s="62">
        <v>202004</v>
      </c>
      <c r="B330" s="62" t="s">
        <v>2525</v>
      </c>
      <c r="C330" s="62" t="s">
        <v>2521</v>
      </c>
      <c r="D330" s="62" t="s">
        <v>2523</v>
      </c>
      <c r="E330" s="62">
        <v>19172</v>
      </c>
    </row>
    <row r="331" ht="14.25" spans="1:5">
      <c r="A331" s="62">
        <v>202005</v>
      </c>
      <c r="B331" s="62" t="s">
        <v>2524</v>
      </c>
      <c r="C331" s="62" t="s">
        <v>2520</v>
      </c>
      <c r="D331" s="62" t="s">
        <v>2234</v>
      </c>
      <c r="E331" s="62">
        <v>847</v>
      </c>
    </row>
    <row r="332" ht="14.25" spans="1:5">
      <c r="A332" s="62">
        <v>202005</v>
      </c>
      <c r="B332" s="62" t="s">
        <v>2524</v>
      </c>
      <c r="C332" s="62" t="s">
        <v>2521</v>
      </c>
      <c r="D332" s="62" t="s">
        <v>2223</v>
      </c>
      <c r="E332" s="62">
        <v>12623</v>
      </c>
    </row>
    <row r="333" ht="14.25" spans="1:5">
      <c r="A333" s="62">
        <v>202006</v>
      </c>
      <c r="B333" s="62" t="s">
        <v>2525</v>
      </c>
      <c r="C333" s="62" t="s">
        <v>2520</v>
      </c>
      <c r="D333" s="62" t="s">
        <v>2527</v>
      </c>
      <c r="E333" s="62">
        <v>19023</v>
      </c>
    </row>
    <row r="334" ht="14.25" spans="1:5">
      <c r="A334" s="62">
        <v>202004</v>
      </c>
      <c r="B334" s="62" t="s">
        <v>2517</v>
      </c>
      <c r="C334" s="62" t="s">
        <v>2520</v>
      </c>
      <c r="D334" s="62" t="s">
        <v>2223</v>
      </c>
      <c r="E334" s="62">
        <v>7642</v>
      </c>
    </row>
    <row r="335" ht="14.25" spans="1:5">
      <c r="A335" s="62">
        <v>202004</v>
      </c>
      <c r="B335" s="62" t="s">
        <v>2524</v>
      </c>
      <c r="C335" s="62" t="s">
        <v>2528</v>
      </c>
      <c r="D335" s="62" t="s">
        <v>2240</v>
      </c>
      <c r="E335" s="62">
        <v>8674</v>
      </c>
    </row>
    <row r="336" ht="14.25" spans="1:5">
      <c r="A336" s="62">
        <v>202007</v>
      </c>
      <c r="B336" s="62" t="s">
        <v>2517</v>
      </c>
      <c r="C336" s="62" t="s">
        <v>2528</v>
      </c>
      <c r="D336" s="62" t="s">
        <v>2234</v>
      </c>
      <c r="E336" s="62">
        <v>1350</v>
      </c>
    </row>
    <row r="337" ht="14.25" spans="1:5">
      <c r="A337" s="62">
        <v>202009</v>
      </c>
      <c r="B337" s="62" t="s">
        <v>2524</v>
      </c>
      <c r="C337" s="62" t="s">
        <v>2521</v>
      </c>
      <c r="D337" s="62" t="s">
        <v>2223</v>
      </c>
      <c r="E337" s="62">
        <v>18171</v>
      </c>
    </row>
    <row r="338" ht="14.25" spans="1:5">
      <c r="A338" s="62">
        <v>202004</v>
      </c>
      <c r="B338" s="62" t="s">
        <v>2525</v>
      </c>
      <c r="C338" s="62" t="s">
        <v>2520</v>
      </c>
      <c r="D338" s="62" t="s">
        <v>2234</v>
      </c>
      <c r="E338" s="62">
        <v>15172</v>
      </c>
    </row>
    <row r="339" ht="14.25" spans="1:5">
      <c r="A339" s="62">
        <v>202005</v>
      </c>
      <c r="B339" s="62" t="s">
        <v>2530</v>
      </c>
      <c r="C339" s="62" t="s">
        <v>2520</v>
      </c>
      <c r="D339" s="62" t="s">
        <v>2529</v>
      </c>
      <c r="E339" s="62">
        <v>1130</v>
      </c>
    </row>
    <row r="340" ht="14.25" spans="1:5">
      <c r="A340" s="62">
        <v>202005</v>
      </c>
      <c r="B340" s="62" t="s">
        <v>2525</v>
      </c>
      <c r="C340" s="62" t="s">
        <v>2528</v>
      </c>
      <c r="D340" s="62" t="s">
        <v>2223</v>
      </c>
      <c r="E340" s="62">
        <v>14144</v>
      </c>
    </row>
    <row r="341" ht="14.25" spans="1:5">
      <c r="A341" s="62">
        <v>202004</v>
      </c>
      <c r="B341" s="62" t="s">
        <v>2517</v>
      </c>
      <c r="C341" s="62" t="s">
        <v>2521</v>
      </c>
      <c r="D341" s="62" t="s">
        <v>2234</v>
      </c>
      <c r="E341" s="62">
        <v>14200</v>
      </c>
    </row>
    <row r="342" ht="14.25" spans="1:5">
      <c r="A342" s="62">
        <v>202009</v>
      </c>
      <c r="B342" s="62" t="s">
        <v>2519</v>
      </c>
      <c r="C342" s="62" t="s">
        <v>2528</v>
      </c>
      <c r="D342" s="62" t="s">
        <v>2529</v>
      </c>
      <c r="E342" s="62">
        <v>11482</v>
      </c>
    </row>
    <row r="343" ht="14.25" spans="1:5">
      <c r="A343" s="62">
        <v>202001</v>
      </c>
      <c r="B343" s="62" t="s">
        <v>2530</v>
      </c>
      <c r="C343" s="62" t="s">
        <v>2528</v>
      </c>
      <c r="D343" s="62" t="s">
        <v>2240</v>
      </c>
      <c r="E343" s="62">
        <v>11951</v>
      </c>
    </row>
    <row r="344" ht="14.25" spans="1:5">
      <c r="A344" s="62">
        <v>202006</v>
      </c>
      <c r="B344" s="62" t="s">
        <v>2522</v>
      </c>
      <c r="C344" s="62" t="s">
        <v>2526</v>
      </c>
      <c r="D344" s="62" t="s">
        <v>2527</v>
      </c>
      <c r="E344" s="62">
        <v>15385</v>
      </c>
    </row>
    <row r="345" ht="14.25" spans="1:5">
      <c r="A345" s="62">
        <v>202005</v>
      </c>
      <c r="B345" s="62" t="s">
        <v>2522</v>
      </c>
      <c r="C345" s="62" t="s">
        <v>2526</v>
      </c>
      <c r="D345" s="62" t="s">
        <v>2527</v>
      </c>
      <c r="E345" s="62">
        <v>738</v>
      </c>
    </row>
    <row r="346" ht="14.25" spans="1:5">
      <c r="A346" s="62">
        <v>202006</v>
      </c>
      <c r="B346" s="62" t="s">
        <v>2524</v>
      </c>
      <c r="C346" s="62" t="s">
        <v>2518</v>
      </c>
      <c r="D346" s="62" t="s">
        <v>2529</v>
      </c>
      <c r="E346" s="62">
        <v>13076</v>
      </c>
    </row>
    <row r="347" ht="14.25" spans="1:5">
      <c r="A347" s="62">
        <v>202004</v>
      </c>
      <c r="B347" s="62" t="s">
        <v>2525</v>
      </c>
      <c r="C347" s="62" t="s">
        <v>2531</v>
      </c>
      <c r="D347" s="62" t="s">
        <v>2234</v>
      </c>
      <c r="E347" s="62">
        <v>188</v>
      </c>
    </row>
    <row r="348" ht="14.25" spans="1:5">
      <c r="A348" s="62">
        <v>202006</v>
      </c>
      <c r="B348" s="62" t="s">
        <v>2519</v>
      </c>
      <c r="C348" s="62" t="s">
        <v>2520</v>
      </c>
      <c r="D348" s="62" t="s">
        <v>2240</v>
      </c>
      <c r="E348" s="62">
        <v>4326</v>
      </c>
    </row>
    <row r="349" ht="14.25" spans="1:5">
      <c r="A349" s="62">
        <v>202003</v>
      </c>
      <c r="B349" s="62" t="s">
        <v>2530</v>
      </c>
      <c r="C349" s="62" t="s">
        <v>2531</v>
      </c>
      <c r="D349" s="62" t="s">
        <v>2234</v>
      </c>
      <c r="E349" s="62">
        <v>4654</v>
      </c>
    </row>
    <row r="350" ht="14.25" spans="1:5">
      <c r="A350" s="62">
        <v>202008</v>
      </c>
      <c r="B350" s="62" t="s">
        <v>2524</v>
      </c>
      <c r="C350" s="62" t="s">
        <v>2518</v>
      </c>
      <c r="D350" s="62" t="s">
        <v>2527</v>
      </c>
      <c r="E350" s="62">
        <v>4090</v>
      </c>
    </row>
    <row r="351" ht="14.25" spans="1:5">
      <c r="A351" s="62">
        <v>202008</v>
      </c>
      <c r="B351" s="62" t="s">
        <v>2530</v>
      </c>
      <c r="C351" s="62" t="s">
        <v>2518</v>
      </c>
      <c r="D351" s="62" t="s">
        <v>2234</v>
      </c>
      <c r="E351" s="62">
        <v>8568</v>
      </c>
    </row>
    <row r="352" ht="14.25" spans="1:5">
      <c r="A352" s="62">
        <v>202007</v>
      </c>
      <c r="B352" s="62" t="s">
        <v>2517</v>
      </c>
      <c r="C352" s="62" t="s">
        <v>2521</v>
      </c>
      <c r="D352" s="62" t="s">
        <v>2223</v>
      </c>
      <c r="E352" s="62">
        <v>18530</v>
      </c>
    </row>
    <row r="353" ht="14.25" spans="1:5">
      <c r="A353" s="62">
        <v>202001</v>
      </c>
      <c r="B353" s="62" t="s">
        <v>2524</v>
      </c>
      <c r="C353" s="62" t="s">
        <v>2521</v>
      </c>
      <c r="D353" s="62" t="s">
        <v>2223</v>
      </c>
      <c r="E353" s="62">
        <v>6084</v>
      </c>
    </row>
    <row r="354" ht="14.25" spans="1:5">
      <c r="A354" s="62">
        <v>202009</v>
      </c>
      <c r="B354" s="62" t="s">
        <v>2517</v>
      </c>
      <c r="C354" s="62" t="s">
        <v>2518</v>
      </c>
      <c r="D354" s="62" t="s">
        <v>2223</v>
      </c>
      <c r="E354" s="62">
        <v>19868</v>
      </c>
    </row>
    <row r="355" ht="14.25" spans="1:5">
      <c r="A355" s="62">
        <v>202008</v>
      </c>
      <c r="B355" s="62" t="s">
        <v>2525</v>
      </c>
      <c r="C355" s="62" t="s">
        <v>2518</v>
      </c>
      <c r="D355" s="62" t="s">
        <v>2527</v>
      </c>
      <c r="E355" s="62">
        <v>14877</v>
      </c>
    </row>
    <row r="356" ht="14.25" spans="1:5">
      <c r="A356" s="62">
        <v>202004</v>
      </c>
      <c r="B356" s="62" t="s">
        <v>2519</v>
      </c>
      <c r="C356" s="62" t="s">
        <v>2531</v>
      </c>
      <c r="D356" s="62" t="s">
        <v>2234</v>
      </c>
      <c r="E356" s="62">
        <v>2320</v>
      </c>
    </row>
    <row r="357" ht="14.25" spans="1:5">
      <c r="A357" s="62">
        <v>202002</v>
      </c>
      <c r="B357" s="62" t="s">
        <v>2519</v>
      </c>
      <c r="C357" s="62" t="s">
        <v>2526</v>
      </c>
      <c r="D357" s="62" t="s">
        <v>2527</v>
      </c>
      <c r="E357" s="62">
        <v>6291</v>
      </c>
    </row>
    <row r="358" ht="14.25" spans="1:5">
      <c r="A358" s="62">
        <v>202009</v>
      </c>
      <c r="B358" s="62" t="s">
        <v>2517</v>
      </c>
      <c r="C358" s="62" t="s">
        <v>2521</v>
      </c>
      <c r="D358" s="62" t="s">
        <v>2223</v>
      </c>
      <c r="E358" s="62">
        <v>6896</v>
      </c>
    </row>
    <row r="359" ht="14.25" spans="1:5">
      <c r="A359" s="62">
        <v>202002</v>
      </c>
      <c r="B359" s="62" t="s">
        <v>2530</v>
      </c>
      <c r="C359" s="62" t="s">
        <v>2518</v>
      </c>
      <c r="D359" s="62" t="s">
        <v>2234</v>
      </c>
      <c r="E359" s="62">
        <v>18345</v>
      </c>
    </row>
    <row r="360" ht="14.25" spans="1:5">
      <c r="A360" s="62">
        <v>202005</v>
      </c>
      <c r="B360" s="62" t="s">
        <v>2530</v>
      </c>
      <c r="C360" s="62" t="s">
        <v>2531</v>
      </c>
      <c r="D360" s="62" t="s">
        <v>2529</v>
      </c>
      <c r="E360" s="62">
        <v>7055</v>
      </c>
    </row>
    <row r="361" ht="14.25" spans="1:5">
      <c r="A361" s="62">
        <v>202006</v>
      </c>
      <c r="B361" s="62" t="s">
        <v>2517</v>
      </c>
      <c r="C361" s="62" t="s">
        <v>2520</v>
      </c>
      <c r="D361" s="62" t="s">
        <v>2527</v>
      </c>
      <c r="E361" s="62">
        <v>3906</v>
      </c>
    </row>
    <row r="362" ht="14.25" spans="1:5">
      <c r="A362" s="62">
        <v>202009</v>
      </c>
      <c r="B362" s="62" t="s">
        <v>2522</v>
      </c>
      <c r="C362" s="62" t="s">
        <v>2518</v>
      </c>
      <c r="D362" s="62" t="s">
        <v>2223</v>
      </c>
      <c r="E362" s="62">
        <v>18876</v>
      </c>
    </row>
    <row r="363" ht="14.25" spans="1:5">
      <c r="A363" s="62">
        <v>202005</v>
      </c>
      <c r="B363" s="62" t="s">
        <v>2522</v>
      </c>
      <c r="C363" s="62" t="s">
        <v>2528</v>
      </c>
      <c r="D363" s="62" t="s">
        <v>2240</v>
      </c>
      <c r="E363" s="62">
        <v>13619</v>
      </c>
    </row>
    <row r="364" ht="14.25" spans="1:5">
      <c r="A364" s="62">
        <v>202002</v>
      </c>
      <c r="B364" s="62" t="s">
        <v>2519</v>
      </c>
      <c r="C364" s="62" t="s">
        <v>2521</v>
      </c>
      <c r="D364" s="62" t="s">
        <v>2529</v>
      </c>
      <c r="E364" s="62">
        <v>9203</v>
      </c>
    </row>
    <row r="365" ht="14.25" spans="1:5">
      <c r="A365" s="62">
        <v>202008</v>
      </c>
      <c r="B365" s="62" t="s">
        <v>2522</v>
      </c>
      <c r="C365" s="62" t="s">
        <v>2518</v>
      </c>
      <c r="D365" s="62" t="s">
        <v>2529</v>
      </c>
      <c r="E365" s="62">
        <v>7644</v>
      </c>
    </row>
    <row r="366" ht="14.25" spans="1:5">
      <c r="A366" s="62">
        <v>202006</v>
      </c>
      <c r="B366" s="62" t="s">
        <v>2519</v>
      </c>
      <c r="C366" s="62" t="s">
        <v>2528</v>
      </c>
      <c r="D366" s="62" t="s">
        <v>2234</v>
      </c>
      <c r="E366" s="62">
        <v>9122</v>
      </c>
    </row>
    <row r="367" ht="14.25" spans="1:5">
      <c r="A367" s="62">
        <v>202003</v>
      </c>
      <c r="B367" s="62" t="s">
        <v>2522</v>
      </c>
      <c r="C367" s="62" t="s">
        <v>2531</v>
      </c>
      <c r="D367" s="62" t="s">
        <v>2234</v>
      </c>
      <c r="E367" s="62">
        <v>8589</v>
      </c>
    </row>
    <row r="368" ht="14.25" spans="1:5">
      <c r="A368" s="62">
        <v>202009</v>
      </c>
      <c r="B368" s="62" t="s">
        <v>2524</v>
      </c>
      <c r="C368" s="62" t="s">
        <v>2521</v>
      </c>
      <c r="D368" s="62" t="s">
        <v>2234</v>
      </c>
      <c r="E368" s="62">
        <v>434</v>
      </c>
    </row>
    <row r="369" ht="14.25" spans="1:5">
      <c r="A369" s="62">
        <v>202005</v>
      </c>
      <c r="B369" s="62" t="s">
        <v>2530</v>
      </c>
      <c r="C369" s="62" t="s">
        <v>2528</v>
      </c>
      <c r="D369" s="62" t="s">
        <v>2529</v>
      </c>
      <c r="E369" s="62">
        <v>19401</v>
      </c>
    </row>
    <row r="370" ht="14.25" spans="1:5">
      <c r="A370" s="62">
        <v>202008</v>
      </c>
      <c r="B370" s="62" t="s">
        <v>2519</v>
      </c>
      <c r="C370" s="62" t="s">
        <v>2531</v>
      </c>
      <c r="D370" s="62" t="s">
        <v>2529</v>
      </c>
      <c r="E370" s="62">
        <v>19282</v>
      </c>
    </row>
    <row r="371" ht="14.25" spans="1:5">
      <c r="A371" s="62">
        <v>202006</v>
      </c>
      <c r="B371" s="62" t="s">
        <v>2522</v>
      </c>
      <c r="C371" s="62" t="s">
        <v>2520</v>
      </c>
      <c r="D371" s="62" t="s">
        <v>2529</v>
      </c>
      <c r="E371" s="62">
        <v>13508</v>
      </c>
    </row>
    <row r="372" ht="14.25" spans="1:5">
      <c r="A372" s="62">
        <v>202007</v>
      </c>
      <c r="B372" s="62" t="s">
        <v>2517</v>
      </c>
      <c r="C372" s="62" t="s">
        <v>2528</v>
      </c>
      <c r="D372" s="62" t="s">
        <v>2523</v>
      </c>
      <c r="E372" s="62">
        <v>9251</v>
      </c>
    </row>
    <row r="373" ht="14.25" spans="1:5">
      <c r="A373" s="62">
        <v>202008</v>
      </c>
      <c r="B373" s="62" t="s">
        <v>2522</v>
      </c>
      <c r="C373" s="62" t="s">
        <v>2531</v>
      </c>
      <c r="D373" s="62" t="s">
        <v>2523</v>
      </c>
      <c r="E373" s="62">
        <v>16425</v>
      </c>
    </row>
    <row r="374" ht="14.25" spans="1:5">
      <c r="A374" s="62">
        <v>202004</v>
      </c>
      <c r="B374" s="62" t="s">
        <v>2517</v>
      </c>
      <c r="C374" s="62" t="s">
        <v>2521</v>
      </c>
      <c r="D374" s="62" t="s">
        <v>2240</v>
      </c>
      <c r="E374" s="62">
        <v>10497</v>
      </c>
    </row>
    <row r="375" ht="14.25" spans="1:5">
      <c r="A375" s="62">
        <v>202008</v>
      </c>
      <c r="B375" s="62" t="s">
        <v>2519</v>
      </c>
      <c r="C375" s="62" t="s">
        <v>2531</v>
      </c>
      <c r="D375" s="62" t="s">
        <v>2527</v>
      </c>
      <c r="E375" s="62">
        <v>6170</v>
      </c>
    </row>
    <row r="376" ht="14.25" spans="1:5">
      <c r="A376" s="62">
        <v>202003</v>
      </c>
      <c r="B376" s="62" t="s">
        <v>2524</v>
      </c>
      <c r="C376" s="62" t="s">
        <v>2531</v>
      </c>
      <c r="D376" s="62" t="s">
        <v>2223</v>
      </c>
      <c r="E376" s="62">
        <v>3165</v>
      </c>
    </row>
    <row r="377" ht="14.25" spans="1:5">
      <c r="A377" s="62">
        <v>202003</v>
      </c>
      <c r="B377" s="62" t="s">
        <v>2524</v>
      </c>
      <c r="C377" s="62" t="s">
        <v>2521</v>
      </c>
      <c r="D377" s="62" t="s">
        <v>2234</v>
      </c>
      <c r="E377" s="62">
        <v>391</v>
      </c>
    </row>
    <row r="378" ht="14.25" spans="1:5">
      <c r="A378" s="62">
        <v>202005</v>
      </c>
      <c r="B378" s="62" t="s">
        <v>2530</v>
      </c>
      <c r="C378" s="62" t="s">
        <v>2521</v>
      </c>
      <c r="D378" s="62" t="s">
        <v>2240</v>
      </c>
      <c r="E378" s="62">
        <v>2711</v>
      </c>
    </row>
    <row r="379" ht="14.25" spans="1:5">
      <c r="A379" s="62">
        <v>202005</v>
      </c>
      <c r="B379" s="62" t="s">
        <v>2525</v>
      </c>
      <c r="C379" s="62" t="s">
        <v>2526</v>
      </c>
      <c r="D379" s="62" t="s">
        <v>2523</v>
      </c>
      <c r="E379" s="62">
        <v>19053</v>
      </c>
    </row>
    <row r="380" ht="14.25" spans="1:5">
      <c r="A380" s="62">
        <v>202004</v>
      </c>
      <c r="B380" s="62" t="s">
        <v>2519</v>
      </c>
      <c r="C380" s="62" t="s">
        <v>2520</v>
      </c>
      <c r="D380" s="62" t="s">
        <v>2234</v>
      </c>
      <c r="E380" s="62">
        <v>5634</v>
      </c>
    </row>
    <row r="381" ht="14.25" spans="1:5">
      <c r="A381" s="62">
        <v>202003</v>
      </c>
      <c r="B381" s="62" t="s">
        <v>2524</v>
      </c>
      <c r="C381" s="62" t="s">
        <v>2521</v>
      </c>
      <c r="D381" s="62" t="s">
        <v>2223</v>
      </c>
      <c r="E381" s="62">
        <v>13741</v>
      </c>
    </row>
    <row r="382" ht="14.25" spans="1:5">
      <c r="A382" s="62">
        <v>202003</v>
      </c>
      <c r="B382" s="62" t="s">
        <v>2525</v>
      </c>
      <c r="C382" s="62" t="s">
        <v>2518</v>
      </c>
      <c r="D382" s="62" t="s">
        <v>2527</v>
      </c>
      <c r="E382" s="62">
        <v>2308</v>
      </c>
    </row>
    <row r="383" ht="14.25" spans="1:5">
      <c r="A383" s="62">
        <v>202008</v>
      </c>
      <c r="B383" s="62" t="s">
        <v>2522</v>
      </c>
      <c r="C383" s="62" t="s">
        <v>2521</v>
      </c>
      <c r="D383" s="62" t="s">
        <v>2240</v>
      </c>
      <c r="E383" s="62">
        <v>523</v>
      </c>
    </row>
    <row r="384" ht="14.25" spans="1:5">
      <c r="A384" s="62">
        <v>202005</v>
      </c>
      <c r="B384" s="62" t="s">
        <v>2525</v>
      </c>
      <c r="C384" s="62" t="s">
        <v>2526</v>
      </c>
      <c r="D384" s="62" t="s">
        <v>2234</v>
      </c>
      <c r="E384" s="62">
        <v>19405</v>
      </c>
    </row>
    <row r="385" ht="14.25" spans="1:5">
      <c r="A385" s="62">
        <v>202006</v>
      </c>
      <c r="B385" s="62" t="s">
        <v>2517</v>
      </c>
      <c r="C385" s="62" t="s">
        <v>2528</v>
      </c>
      <c r="D385" s="62" t="s">
        <v>2523</v>
      </c>
      <c r="E385" s="62">
        <v>11210</v>
      </c>
    </row>
    <row r="386" ht="14.25" spans="1:5">
      <c r="A386" s="62">
        <v>202009</v>
      </c>
      <c r="B386" s="62" t="s">
        <v>2530</v>
      </c>
      <c r="C386" s="62" t="s">
        <v>2528</v>
      </c>
      <c r="D386" s="62" t="s">
        <v>2527</v>
      </c>
      <c r="E386" s="62">
        <v>1223</v>
      </c>
    </row>
    <row r="387" ht="14.25" spans="1:5">
      <c r="A387" s="62">
        <v>202001</v>
      </c>
      <c r="B387" s="62" t="s">
        <v>2519</v>
      </c>
      <c r="C387" s="62" t="s">
        <v>2518</v>
      </c>
      <c r="D387" s="62" t="s">
        <v>2529</v>
      </c>
      <c r="E387" s="62">
        <v>17015</v>
      </c>
    </row>
    <row r="388" ht="14.25" spans="1:5">
      <c r="A388" s="62">
        <v>202003</v>
      </c>
      <c r="B388" s="62" t="s">
        <v>2524</v>
      </c>
      <c r="C388" s="62" t="s">
        <v>2526</v>
      </c>
      <c r="D388" s="62" t="s">
        <v>2529</v>
      </c>
      <c r="E388" s="62">
        <v>12065</v>
      </c>
    </row>
    <row r="389" ht="14.25" spans="1:5">
      <c r="A389" s="62">
        <v>202001</v>
      </c>
      <c r="B389" s="62" t="s">
        <v>2530</v>
      </c>
      <c r="C389" s="62" t="s">
        <v>2518</v>
      </c>
      <c r="D389" s="62" t="s">
        <v>2527</v>
      </c>
      <c r="E389" s="62">
        <v>3892</v>
      </c>
    </row>
    <row r="390" ht="14.25" spans="1:5">
      <c r="A390" s="62">
        <v>202003</v>
      </c>
      <c r="B390" s="62" t="s">
        <v>2517</v>
      </c>
      <c r="C390" s="62" t="s">
        <v>2531</v>
      </c>
      <c r="D390" s="62" t="s">
        <v>2234</v>
      </c>
      <c r="E390" s="62">
        <v>8040</v>
      </c>
    </row>
    <row r="391" ht="14.25" spans="1:5">
      <c r="A391" s="62">
        <v>202008</v>
      </c>
      <c r="B391" s="62" t="s">
        <v>2522</v>
      </c>
      <c r="C391" s="62" t="s">
        <v>2518</v>
      </c>
      <c r="D391" s="62" t="s">
        <v>2527</v>
      </c>
      <c r="E391" s="62">
        <v>12375</v>
      </c>
    </row>
    <row r="392" ht="14.25" spans="1:5">
      <c r="A392" s="62">
        <v>202006</v>
      </c>
      <c r="B392" s="62" t="s">
        <v>2530</v>
      </c>
      <c r="C392" s="62" t="s">
        <v>2531</v>
      </c>
      <c r="D392" s="62" t="s">
        <v>2234</v>
      </c>
      <c r="E392" s="62">
        <v>7030</v>
      </c>
    </row>
    <row r="393" ht="14.25" spans="1:5">
      <c r="A393" s="62">
        <v>202008</v>
      </c>
      <c r="B393" s="62" t="s">
        <v>2525</v>
      </c>
      <c r="C393" s="62" t="s">
        <v>2520</v>
      </c>
      <c r="D393" s="62" t="s">
        <v>2240</v>
      </c>
      <c r="E393" s="62">
        <v>11037</v>
      </c>
    </row>
    <row r="394" ht="14.25" spans="1:5">
      <c r="A394" s="62">
        <v>202007</v>
      </c>
      <c r="B394" s="62" t="s">
        <v>2525</v>
      </c>
      <c r="C394" s="62" t="s">
        <v>2531</v>
      </c>
      <c r="D394" s="62" t="s">
        <v>2529</v>
      </c>
      <c r="E394" s="62">
        <v>4766</v>
      </c>
    </row>
    <row r="395" ht="14.25" spans="1:5">
      <c r="A395" s="62">
        <v>202007</v>
      </c>
      <c r="B395" s="62" t="s">
        <v>2519</v>
      </c>
      <c r="C395" s="62" t="s">
        <v>2531</v>
      </c>
      <c r="D395" s="62" t="s">
        <v>2523</v>
      </c>
      <c r="E395" s="62">
        <v>5429</v>
      </c>
    </row>
    <row r="396" ht="14.25" spans="1:5">
      <c r="A396" s="62">
        <v>202007</v>
      </c>
      <c r="B396" s="62" t="s">
        <v>2524</v>
      </c>
      <c r="C396" s="62" t="s">
        <v>2526</v>
      </c>
      <c r="D396" s="62" t="s">
        <v>2529</v>
      </c>
      <c r="E396" s="62">
        <v>11390</v>
      </c>
    </row>
    <row r="397" ht="14.25" spans="1:5">
      <c r="A397" s="62">
        <v>202003</v>
      </c>
      <c r="B397" s="62" t="s">
        <v>2530</v>
      </c>
      <c r="C397" s="62" t="s">
        <v>2518</v>
      </c>
      <c r="D397" s="62" t="s">
        <v>2529</v>
      </c>
      <c r="E397" s="62">
        <v>5985</v>
      </c>
    </row>
    <row r="398" ht="14.25" spans="1:5">
      <c r="A398" s="62">
        <v>202003</v>
      </c>
      <c r="B398" s="62" t="s">
        <v>2519</v>
      </c>
      <c r="C398" s="62" t="s">
        <v>2518</v>
      </c>
      <c r="D398" s="62" t="s">
        <v>2240</v>
      </c>
      <c r="E398" s="62">
        <v>4429</v>
      </c>
    </row>
    <row r="399" ht="14.25" spans="1:5">
      <c r="A399" s="62">
        <v>202008</v>
      </c>
      <c r="B399" s="62" t="s">
        <v>2519</v>
      </c>
      <c r="C399" s="62" t="s">
        <v>2521</v>
      </c>
      <c r="D399" s="62" t="s">
        <v>2527</v>
      </c>
      <c r="E399" s="62">
        <v>1980</v>
      </c>
    </row>
    <row r="400" ht="14.25" spans="1:5">
      <c r="A400" s="62">
        <v>202009</v>
      </c>
      <c r="B400" s="62" t="s">
        <v>2519</v>
      </c>
      <c r="C400" s="62" t="s">
        <v>2520</v>
      </c>
      <c r="D400" s="62" t="s">
        <v>2240</v>
      </c>
      <c r="E400" s="62">
        <v>13661</v>
      </c>
    </row>
    <row r="401" ht="14.25" spans="1:5">
      <c r="A401" s="62">
        <v>202005</v>
      </c>
      <c r="B401" s="62" t="s">
        <v>2519</v>
      </c>
      <c r="C401" s="62" t="s">
        <v>2521</v>
      </c>
      <c r="D401" s="62" t="s">
        <v>2234</v>
      </c>
      <c r="E401" s="62">
        <v>8666</v>
      </c>
    </row>
    <row r="402" ht="14.25" spans="1:5">
      <c r="A402" s="62">
        <v>202005</v>
      </c>
      <c r="B402" s="62" t="s">
        <v>2519</v>
      </c>
      <c r="C402" s="62" t="s">
        <v>2518</v>
      </c>
      <c r="D402" s="62" t="s">
        <v>2527</v>
      </c>
      <c r="E402" s="62">
        <v>2510</v>
      </c>
    </row>
    <row r="403" ht="14.25" spans="1:5">
      <c r="A403" s="62">
        <v>202004</v>
      </c>
      <c r="B403" s="62" t="s">
        <v>2524</v>
      </c>
      <c r="C403" s="62" t="s">
        <v>2521</v>
      </c>
      <c r="D403" s="62" t="s">
        <v>2234</v>
      </c>
      <c r="E403" s="62">
        <v>6488</v>
      </c>
    </row>
    <row r="404" ht="14.25" spans="1:5">
      <c r="A404" s="62">
        <v>202002</v>
      </c>
      <c r="B404" s="62" t="s">
        <v>2524</v>
      </c>
      <c r="C404" s="62" t="s">
        <v>2528</v>
      </c>
      <c r="D404" s="62" t="s">
        <v>2523</v>
      </c>
      <c r="E404" s="62">
        <v>1513</v>
      </c>
    </row>
    <row r="405" ht="14.25" spans="1:5">
      <c r="A405" s="62">
        <v>202009</v>
      </c>
      <c r="B405" s="62" t="s">
        <v>2519</v>
      </c>
      <c r="C405" s="62" t="s">
        <v>2531</v>
      </c>
      <c r="D405" s="62" t="s">
        <v>2529</v>
      </c>
      <c r="E405" s="62">
        <v>3114</v>
      </c>
    </row>
    <row r="406" ht="14.25" spans="1:5">
      <c r="A406" s="62">
        <v>202003</v>
      </c>
      <c r="B406" s="62" t="s">
        <v>2519</v>
      </c>
      <c r="C406" s="62" t="s">
        <v>2518</v>
      </c>
      <c r="D406" s="62" t="s">
        <v>2234</v>
      </c>
      <c r="E406" s="62">
        <v>5687</v>
      </c>
    </row>
    <row r="407" ht="14.25" spans="1:5">
      <c r="A407" s="62">
        <v>202007</v>
      </c>
      <c r="B407" s="62" t="s">
        <v>2530</v>
      </c>
      <c r="C407" s="62" t="s">
        <v>2528</v>
      </c>
      <c r="D407" s="62" t="s">
        <v>2523</v>
      </c>
      <c r="E407" s="62">
        <v>11869</v>
      </c>
    </row>
    <row r="408" ht="14.25" spans="1:5">
      <c r="A408" s="62">
        <v>202005</v>
      </c>
      <c r="B408" s="62" t="s">
        <v>2522</v>
      </c>
      <c r="C408" s="62" t="s">
        <v>2521</v>
      </c>
      <c r="D408" s="62" t="s">
        <v>2527</v>
      </c>
      <c r="E408" s="62">
        <v>7699</v>
      </c>
    </row>
    <row r="409" ht="14.25" spans="1:5">
      <c r="A409" s="62">
        <v>202008</v>
      </c>
      <c r="B409" s="62" t="s">
        <v>2517</v>
      </c>
      <c r="C409" s="62" t="s">
        <v>2528</v>
      </c>
      <c r="D409" s="62" t="s">
        <v>2240</v>
      </c>
      <c r="E409" s="62">
        <v>5840</v>
      </c>
    </row>
    <row r="410" ht="14.25" spans="1:5">
      <c r="A410" s="62">
        <v>202009</v>
      </c>
      <c r="B410" s="62" t="s">
        <v>2524</v>
      </c>
      <c r="C410" s="62" t="s">
        <v>2526</v>
      </c>
      <c r="D410" s="62" t="s">
        <v>2527</v>
      </c>
      <c r="E410" s="62">
        <v>16416</v>
      </c>
    </row>
    <row r="411" ht="14.25" spans="1:5">
      <c r="A411" s="62">
        <v>202005</v>
      </c>
      <c r="B411" s="62" t="s">
        <v>2519</v>
      </c>
      <c r="C411" s="62" t="s">
        <v>2528</v>
      </c>
      <c r="D411" s="62" t="s">
        <v>2529</v>
      </c>
      <c r="E411" s="62">
        <v>4396</v>
      </c>
    </row>
    <row r="412" ht="14.25" spans="1:5">
      <c r="A412" s="62">
        <v>202001</v>
      </c>
      <c r="B412" s="62" t="s">
        <v>2517</v>
      </c>
      <c r="C412" s="62" t="s">
        <v>2518</v>
      </c>
      <c r="D412" s="62" t="s">
        <v>2527</v>
      </c>
      <c r="E412" s="62">
        <v>12669</v>
      </c>
    </row>
    <row r="413" ht="14.25" spans="1:5">
      <c r="A413" s="62">
        <v>202007</v>
      </c>
      <c r="B413" s="62" t="s">
        <v>2519</v>
      </c>
      <c r="C413" s="62" t="s">
        <v>2520</v>
      </c>
      <c r="D413" s="62" t="s">
        <v>2223</v>
      </c>
      <c r="E413" s="62">
        <v>1593</v>
      </c>
    </row>
    <row r="414" ht="14.25" spans="1:5">
      <c r="A414" s="62">
        <v>202006</v>
      </c>
      <c r="B414" s="62" t="s">
        <v>2519</v>
      </c>
      <c r="C414" s="62" t="s">
        <v>2531</v>
      </c>
      <c r="D414" s="62" t="s">
        <v>2234</v>
      </c>
      <c r="E414" s="62">
        <v>6756</v>
      </c>
    </row>
    <row r="415" ht="14.25" spans="1:5">
      <c r="A415" s="62">
        <v>202001</v>
      </c>
      <c r="B415" s="62" t="s">
        <v>2525</v>
      </c>
      <c r="C415" s="62" t="s">
        <v>2526</v>
      </c>
      <c r="D415" s="62" t="s">
        <v>2529</v>
      </c>
      <c r="E415" s="62">
        <v>7496</v>
      </c>
    </row>
    <row r="416" ht="14.25" spans="1:5">
      <c r="A416" s="62">
        <v>202006</v>
      </c>
      <c r="B416" s="62" t="s">
        <v>2522</v>
      </c>
      <c r="C416" s="62" t="s">
        <v>2518</v>
      </c>
      <c r="D416" s="62" t="s">
        <v>2223</v>
      </c>
      <c r="E416" s="62">
        <v>6440</v>
      </c>
    </row>
    <row r="417" ht="14.25" spans="1:5">
      <c r="A417" s="62">
        <v>202001</v>
      </c>
      <c r="B417" s="62" t="s">
        <v>2525</v>
      </c>
      <c r="C417" s="62" t="s">
        <v>2518</v>
      </c>
      <c r="D417" s="62" t="s">
        <v>2523</v>
      </c>
      <c r="E417" s="62">
        <v>11554</v>
      </c>
    </row>
    <row r="418" ht="14.25" spans="1:5">
      <c r="A418" s="62">
        <v>202007</v>
      </c>
      <c r="B418" s="62" t="s">
        <v>2530</v>
      </c>
      <c r="C418" s="62" t="s">
        <v>2518</v>
      </c>
      <c r="D418" s="62" t="s">
        <v>2223</v>
      </c>
      <c r="E418" s="62">
        <v>3398</v>
      </c>
    </row>
    <row r="419" ht="14.25" spans="1:5">
      <c r="A419" s="62">
        <v>202007</v>
      </c>
      <c r="B419" s="62" t="s">
        <v>2525</v>
      </c>
      <c r="C419" s="62" t="s">
        <v>2521</v>
      </c>
      <c r="D419" s="62" t="s">
        <v>2234</v>
      </c>
      <c r="E419" s="62">
        <v>7457</v>
      </c>
    </row>
    <row r="420" ht="14.25" spans="1:5">
      <c r="A420" s="62">
        <v>202006</v>
      </c>
      <c r="B420" s="62" t="s">
        <v>2530</v>
      </c>
      <c r="C420" s="62" t="s">
        <v>2526</v>
      </c>
      <c r="D420" s="62" t="s">
        <v>2529</v>
      </c>
      <c r="E420" s="62">
        <v>12320</v>
      </c>
    </row>
    <row r="421" ht="14.25" spans="1:5">
      <c r="A421" s="62">
        <v>202004</v>
      </c>
      <c r="B421" s="62" t="s">
        <v>2517</v>
      </c>
      <c r="C421" s="62" t="s">
        <v>2528</v>
      </c>
      <c r="D421" s="62" t="s">
        <v>2529</v>
      </c>
      <c r="E421" s="62">
        <v>4803</v>
      </c>
    </row>
    <row r="422" ht="14.25" spans="1:5">
      <c r="A422" s="62">
        <v>202001</v>
      </c>
      <c r="B422" s="62" t="s">
        <v>2524</v>
      </c>
      <c r="C422" s="62" t="s">
        <v>2531</v>
      </c>
      <c r="D422" s="62" t="s">
        <v>2529</v>
      </c>
      <c r="E422" s="62">
        <v>8723</v>
      </c>
    </row>
    <row r="423" ht="14.25" spans="1:5">
      <c r="A423" s="62">
        <v>202004</v>
      </c>
      <c r="B423" s="62" t="s">
        <v>2524</v>
      </c>
      <c r="C423" s="62" t="s">
        <v>2520</v>
      </c>
      <c r="D423" s="62" t="s">
        <v>2527</v>
      </c>
      <c r="E423" s="62">
        <v>4328</v>
      </c>
    </row>
    <row r="424" ht="14.25" spans="1:5">
      <c r="A424" s="62">
        <v>202009</v>
      </c>
      <c r="B424" s="62" t="s">
        <v>2519</v>
      </c>
      <c r="C424" s="62" t="s">
        <v>2531</v>
      </c>
      <c r="D424" s="62" t="s">
        <v>2234</v>
      </c>
      <c r="E424" s="62">
        <v>7893</v>
      </c>
    </row>
    <row r="425" ht="14.25" spans="1:5">
      <c r="A425" s="62">
        <v>202007</v>
      </c>
      <c r="B425" s="62" t="s">
        <v>2524</v>
      </c>
      <c r="C425" s="62" t="s">
        <v>2528</v>
      </c>
      <c r="D425" s="62" t="s">
        <v>2223</v>
      </c>
      <c r="E425" s="62">
        <v>19963</v>
      </c>
    </row>
    <row r="426" ht="14.25" spans="1:5">
      <c r="A426" s="62">
        <v>202005</v>
      </c>
      <c r="B426" s="62" t="s">
        <v>2525</v>
      </c>
      <c r="C426" s="62" t="s">
        <v>2531</v>
      </c>
      <c r="D426" s="62" t="s">
        <v>2223</v>
      </c>
      <c r="E426" s="62">
        <v>7620</v>
      </c>
    </row>
    <row r="427" ht="14.25" spans="1:5">
      <c r="A427" s="62">
        <v>202006</v>
      </c>
      <c r="B427" s="62" t="s">
        <v>2524</v>
      </c>
      <c r="C427" s="62" t="s">
        <v>2526</v>
      </c>
      <c r="D427" s="62" t="s">
        <v>2529</v>
      </c>
      <c r="E427" s="62">
        <v>13091</v>
      </c>
    </row>
    <row r="428" ht="14.25" spans="1:5">
      <c r="A428" s="62">
        <v>202008</v>
      </c>
      <c r="B428" s="62" t="s">
        <v>2530</v>
      </c>
      <c r="C428" s="62" t="s">
        <v>2520</v>
      </c>
      <c r="D428" s="62" t="s">
        <v>2523</v>
      </c>
      <c r="E428" s="62">
        <v>6796</v>
      </c>
    </row>
    <row r="429" ht="14.25" spans="1:5">
      <c r="A429" s="62">
        <v>202002</v>
      </c>
      <c r="B429" s="62" t="s">
        <v>2522</v>
      </c>
      <c r="C429" s="62" t="s">
        <v>2518</v>
      </c>
      <c r="D429" s="62" t="s">
        <v>2240</v>
      </c>
      <c r="E429" s="62">
        <v>7981</v>
      </c>
    </row>
    <row r="430" ht="14.25" spans="1:5">
      <c r="A430" s="62">
        <v>202006</v>
      </c>
      <c r="B430" s="62" t="s">
        <v>2524</v>
      </c>
      <c r="C430" s="62" t="s">
        <v>2528</v>
      </c>
      <c r="D430" s="62" t="s">
        <v>2529</v>
      </c>
      <c r="E430" s="62">
        <v>6638</v>
      </c>
    </row>
    <row r="431" ht="14.25" spans="1:5">
      <c r="A431" s="62">
        <v>202003</v>
      </c>
      <c r="B431" s="62" t="s">
        <v>2524</v>
      </c>
      <c r="C431" s="62" t="s">
        <v>2521</v>
      </c>
      <c r="D431" s="62" t="s">
        <v>2523</v>
      </c>
      <c r="E431" s="62">
        <v>6183</v>
      </c>
    </row>
    <row r="432" ht="14.25" spans="1:5">
      <c r="A432" s="62">
        <v>202002</v>
      </c>
      <c r="B432" s="62" t="s">
        <v>2525</v>
      </c>
      <c r="C432" s="62" t="s">
        <v>2526</v>
      </c>
      <c r="D432" s="62" t="s">
        <v>2527</v>
      </c>
      <c r="E432" s="62">
        <v>15508</v>
      </c>
    </row>
    <row r="433" ht="14.25" spans="1:5">
      <c r="A433" s="62">
        <v>202002</v>
      </c>
      <c r="B433" s="62" t="s">
        <v>2522</v>
      </c>
      <c r="C433" s="62" t="s">
        <v>2521</v>
      </c>
      <c r="D433" s="62" t="s">
        <v>2529</v>
      </c>
      <c r="E433" s="62">
        <v>10912</v>
      </c>
    </row>
    <row r="434" ht="14.25" spans="1:5">
      <c r="A434" s="62">
        <v>202001</v>
      </c>
      <c r="B434" s="62" t="s">
        <v>2524</v>
      </c>
      <c r="C434" s="62" t="s">
        <v>2521</v>
      </c>
      <c r="D434" s="62" t="s">
        <v>2529</v>
      </c>
      <c r="E434" s="62">
        <v>16808</v>
      </c>
    </row>
    <row r="435" ht="14.25" spans="1:5">
      <c r="A435" s="62">
        <v>202005</v>
      </c>
      <c r="B435" s="62" t="s">
        <v>2517</v>
      </c>
      <c r="C435" s="62" t="s">
        <v>2518</v>
      </c>
      <c r="D435" s="62" t="s">
        <v>2527</v>
      </c>
      <c r="E435" s="62">
        <v>327</v>
      </c>
    </row>
    <row r="436" ht="14.25" spans="1:5">
      <c r="A436" s="62">
        <v>202007</v>
      </c>
      <c r="B436" s="62" t="s">
        <v>2519</v>
      </c>
      <c r="C436" s="62" t="s">
        <v>2526</v>
      </c>
      <c r="D436" s="62" t="s">
        <v>2240</v>
      </c>
      <c r="E436" s="62">
        <v>6764</v>
      </c>
    </row>
    <row r="437" ht="14.25" spans="1:5">
      <c r="A437" s="62">
        <v>202008</v>
      </c>
      <c r="B437" s="62" t="s">
        <v>2522</v>
      </c>
      <c r="C437" s="62" t="s">
        <v>2528</v>
      </c>
      <c r="D437" s="62" t="s">
        <v>2527</v>
      </c>
      <c r="E437" s="62">
        <v>7825</v>
      </c>
    </row>
    <row r="438" ht="14.25" spans="1:5">
      <c r="A438" s="62">
        <v>202006</v>
      </c>
      <c r="B438" s="62" t="s">
        <v>2519</v>
      </c>
      <c r="C438" s="62" t="s">
        <v>2531</v>
      </c>
      <c r="D438" s="62" t="s">
        <v>2240</v>
      </c>
      <c r="E438" s="62">
        <v>14392</v>
      </c>
    </row>
    <row r="439" ht="14.25" spans="1:5">
      <c r="A439" s="62">
        <v>202005</v>
      </c>
      <c r="B439" s="62" t="s">
        <v>2517</v>
      </c>
      <c r="C439" s="62" t="s">
        <v>2518</v>
      </c>
      <c r="D439" s="62" t="s">
        <v>2223</v>
      </c>
      <c r="E439" s="62">
        <v>19403</v>
      </c>
    </row>
    <row r="440" ht="14.25" spans="1:5">
      <c r="A440" s="62">
        <v>202007</v>
      </c>
      <c r="B440" s="62" t="s">
        <v>2517</v>
      </c>
      <c r="C440" s="62" t="s">
        <v>2531</v>
      </c>
      <c r="D440" s="62" t="s">
        <v>2529</v>
      </c>
      <c r="E440" s="62">
        <v>11837</v>
      </c>
    </row>
    <row r="441" ht="14.25" spans="1:5">
      <c r="A441" s="62">
        <v>202006</v>
      </c>
      <c r="B441" s="62" t="s">
        <v>2530</v>
      </c>
      <c r="C441" s="62" t="s">
        <v>2526</v>
      </c>
      <c r="D441" s="62" t="s">
        <v>2527</v>
      </c>
      <c r="E441" s="62">
        <v>13267</v>
      </c>
    </row>
    <row r="442" ht="14.25" spans="1:5">
      <c r="A442" s="62">
        <v>202007</v>
      </c>
      <c r="B442" s="62" t="s">
        <v>2519</v>
      </c>
      <c r="C442" s="62" t="s">
        <v>2528</v>
      </c>
      <c r="D442" s="62" t="s">
        <v>2523</v>
      </c>
      <c r="E442" s="62">
        <v>9281</v>
      </c>
    </row>
    <row r="443" ht="14.25" spans="1:5">
      <c r="A443" s="62">
        <v>202007</v>
      </c>
      <c r="B443" s="62" t="s">
        <v>2530</v>
      </c>
      <c r="C443" s="62" t="s">
        <v>2518</v>
      </c>
      <c r="D443" s="62" t="s">
        <v>2527</v>
      </c>
      <c r="E443" s="62">
        <v>9629</v>
      </c>
    </row>
    <row r="444" ht="14.25" spans="1:5">
      <c r="A444" s="62">
        <v>202003</v>
      </c>
      <c r="B444" s="62" t="s">
        <v>2525</v>
      </c>
      <c r="C444" s="62" t="s">
        <v>2520</v>
      </c>
      <c r="D444" s="62" t="s">
        <v>2529</v>
      </c>
      <c r="E444" s="62">
        <v>15888</v>
      </c>
    </row>
    <row r="445" ht="14.25" spans="1:5">
      <c r="A445" s="62">
        <v>202005</v>
      </c>
      <c r="B445" s="62" t="s">
        <v>2530</v>
      </c>
      <c r="C445" s="62" t="s">
        <v>2531</v>
      </c>
      <c r="D445" s="62" t="s">
        <v>2523</v>
      </c>
      <c r="E445" s="62">
        <v>8462</v>
      </c>
    </row>
    <row r="446" ht="14.25" spans="1:5">
      <c r="A446" s="62">
        <v>202009</v>
      </c>
      <c r="B446" s="62" t="s">
        <v>2519</v>
      </c>
      <c r="C446" s="62" t="s">
        <v>2526</v>
      </c>
      <c r="D446" s="62" t="s">
        <v>2523</v>
      </c>
      <c r="E446" s="62">
        <v>10681</v>
      </c>
    </row>
    <row r="447" ht="14.25" spans="1:5">
      <c r="A447" s="62">
        <v>202009</v>
      </c>
      <c r="B447" s="62" t="s">
        <v>2519</v>
      </c>
      <c r="C447" s="62" t="s">
        <v>2521</v>
      </c>
      <c r="D447" s="62" t="s">
        <v>2529</v>
      </c>
      <c r="E447" s="62">
        <v>4455</v>
      </c>
    </row>
    <row r="448" ht="14.25" spans="1:5">
      <c r="A448" s="62">
        <v>202002</v>
      </c>
      <c r="B448" s="62" t="s">
        <v>2525</v>
      </c>
      <c r="C448" s="62" t="s">
        <v>2528</v>
      </c>
      <c r="D448" s="62" t="s">
        <v>2223</v>
      </c>
      <c r="E448" s="62">
        <v>18005</v>
      </c>
    </row>
    <row r="449" ht="14.25" spans="1:5">
      <c r="A449" s="62">
        <v>202004</v>
      </c>
      <c r="B449" s="62" t="s">
        <v>2524</v>
      </c>
      <c r="C449" s="62" t="s">
        <v>2531</v>
      </c>
      <c r="D449" s="62" t="s">
        <v>2240</v>
      </c>
      <c r="E449" s="62">
        <v>8981</v>
      </c>
    </row>
    <row r="450" ht="14.25" spans="1:5">
      <c r="A450" s="62">
        <v>202005</v>
      </c>
      <c r="B450" s="62" t="s">
        <v>2519</v>
      </c>
      <c r="C450" s="62" t="s">
        <v>2526</v>
      </c>
      <c r="D450" s="62" t="s">
        <v>2529</v>
      </c>
      <c r="E450" s="62">
        <v>19268</v>
      </c>
    </row>
    <row r="451" ht="14.25" spans="1:5">
      <c r="A451" s="62">
        <v>202005</v>
      </c>
      <c r="B451" s="62" t="s">
        <v>2530</v>
      </c>
      <c r="C451" s="62" t="s">
        <v>2521</v>
      </c>
      <c r="D451" s="62" t="s">
        <v>2527</v>
      </c>
      <c r="E451" s="62">
        <v>5113</v>
      </c>
    </row>
    <row r="452" ht="14.25" spans="1:5">
      <c r="A452" s="62">
        <v>202003</v>
      </c>
      <c r="B452" s="62" t="s">
        <v>2522</v>
      </c>
      <c r="C452" s="62" t="s">
        <v>2526</v>
      </c>
      <c r="D452" s="62" t="s">
        <v>2223</v>
      </c>
      <c r="E452" s="62">
        <v>7068</v>
      </c>
    </row>
    <row r="453" ht="14.25" spans="1:5">
      <c r="A453" s="62">
        <v>202007</v>
      </c>
      <c r="B453" s="62" t="s">
        <v>2524</v>
      </c>
      <c r="C453" s="62" t="s">
        <v>2520</v>
      </c>
      <c r="D453" s="62" t="s">
        <v>2529</v>
      </c>
      <c r="E453" s="62">
        <v>13482</v>
      </c>
    </row>
    <row r="454" ht="14.25" spans="1:5">
      <c r="A454" s="62">
        <v>202006</v>
      </c>
      <c r="B454" s="62" t="s">
        <v>2524</v>
      </c>
      <c r="C454" s="62" t="s">
        <v>2531</v>
      </c>
      <c r="D454" s="62" t="s">
        <v>2223</v>
      </c>
      <c r="E454" s="62">
        <v>1134</v>
      </c>
    </row>
    <row r="455" ht="14.25" spans="1:5">
      <c r="A455" s="62">
        <v>202009</v>
      </c>
      <c r="B455" s="62" t="s">
        <v>2525</v>
      </c>
      <c r="C455" s="62" t="s">
        <v>2528</v>
      </c>
      <c r="D455" s="62" t="s">
        <v>2223</v>
      </c>
      <c r="E455" s="62">
        <v>18022</v>
      </c>
    </row>
    <row r="456" ht="14.25" spans="1:5">
      <c r="A456" s="62">
        <v>202008</v>
      </c>
      <c r="B456" s="62" t="s">
        <v>2517</v>
      </c>
      <c r="C456" s="62" t="s">
        <v>2528</v>
      </c>
      <c r="D456" s="62" t="s">
        <v>2234</v>
      </c>
      <c r="E456" s="62">
        <v>15550</v>
      </c>
    </row>
    <row r="457" ht="14.25" spans="1:5">
      <c r="A457" s="62">
        <v>202006</v>
      </c>
      <c r="B457" s="62" t="s">
        <v>2519</v>
      </c>
      <c r="C457" s="62" t="s">
        <v>2518</v>
      </c>
      <c r="D457" s="62" t="s">
        <v>2529</v>
      </c>
      <c r="E457" s="62">
        <v>16555</v>
      </c>
    </row>
    <row r="458" ht="14.25" spans="1:5">
      <c r="A458" s="62">
        <v>202003</v>
      </c>
      <c r="B458" s="62" t="s">
        <v>2517</v>
      </c>
      <c r="C458" s="62" t="s">
        <v>2521</v>
      </c>
      <c r="D458" s="62" t="s">
        <v>2234</v>
      </c>
      <c r="E458" s="62">
        <v>16089</v>
      </c>
    </row>
    <row r="459" ht="14.25" spans="1:5">
      <c r="A459" s="62">
        <v>202002</v>
      </c>
      <c r="B459" s="62" t="s">
        <v>2519</v>
      </c>
      <c r="C459" s="62" t="s">
        <v>2521</v>
      </c>
      <c r="D459" s="62" t="s">
        <v>2523</v>
      </c>
      <c r="E459" s="62">
        <v>132</v>
      </c>
    </row>
    <row r="460" ht="14.25" spans="1:5">
      <c r="A460" s="62">
        <v>202009</v>
      </c>
      <c r="B460" s="62" t="s">
        <v>2517</v>
      </c>
      <c r="C460" s="62" t="s">
        <v>2528</v>
      </c>
      <c r="D460" s="62" t="s">
        <v>2527</v>
      </c>
      <c r="E460" s="62">
        <v>5570</v>
      </c>
    </row>
    <row r="461" ht="14.25" spans="1:5">
      <c r="A461" s="62">
        <v>202005</v>
      </c>
      <c r="B461" s="62" t="s">
        <v>2522</v>
      </c>
      <c r="C461" s="62" t="s">
        <v>2526</v>
      </c>
      <c r="D461" s="62" t="s">
        <v>2234</v>
      </c>
      <c r="E461" s="62">
        <v>8171</v>
      </c>
    </row>
    <row r="462" ht="14.25" spans="1:5">
      <c r="A462" s="62">
        <v>202004</v>
      </c>
      <c r="B462" s="62" t="s">
        <v>2524</v>
      </c>
      <c r="C462" s="62" t="s">
        <v>2528</v>
      </c>
      <c r="D462" s="62" t="s">
        <v>2529</v>
      </c>
      <c r="E462" s="62">
        <v>3121</v>
      </c>
    </row>
    <row r="463" ht="14.25" spans="1:5">
      <c r="A463" s="62">
        <v>202009</v>
      </c>
      <c r="B463" s="62" t="s">
        <v>2517</v>
      </c>
      <c r="C463" s="62" t="s">
        <v>2521</v>
      </c>
      <c r="D463" s="62" t="s">
        <v>2527</v>
      </c>
      <c r="E463" s="62">
        <v>13190</v>
      </c>
    </row>
    <row r="464" ht="14.25" spans="1:5">
      <c r="A464" s="62">
        <v>202009</v>
      </c>
      <c r="B464" s="62" t="s">
        <v>2522</v>
      </c>
      <c r="C464" s="62" t="s">
        <v>2528</v>
      </c>
      <c r="D464" s="62" t="s">
        <v>2527</v>
      </c>
      <c r="E464" s="62">
        <v>12559</v>
      </c>
    </row>
    <row r="465" ht="14.25" spans="1:5">
      <c r="A465" s="62">
        <v>202008</v>
      </c>
      <c r="B465" s="62" t="s">
        <v>2522</v>
      </c>
      <c r="C465" s="62" t="s">
        <v>2520</v>
      </c>
      <c r="D465" s="62" t="s">
        <v>2523</v>
      </c>
      <c r="E465" s="62">
        <v>16036</v>
      </c>
    </row>
    <row r="466" ht="14.25" spans="1:5">
      <c r="A466" s="62">
        <v>202007</v>
      </c>
      <c r="B466" s="62" t="s">
        <v>2522</v>
      </c>
      <c r="C466" s="62" t="s">
        <v>2518</v>
      </c>
      <c r="D466" s="62" t="s">
        <v>2529</v>
      </c>
      <c r="E466" s="62">
        <v>9325</v>
      </c>
    </row>
    <row r="467" ht="14.25" spans="1:5">
      <c r="A467" s="62">
        <v>202002</v>
      </c>
      <c r="B467" s="62" t="s">
        <v>2524</v>
      </c>
      <c r="C467" s="62" t="s">
        <v>2526</v>
      </c>
      <c r="D467" s="62" t="s">
        <v>2527</v>
      </c>
      <c r="E467" s="62">
        <v>2718</v>
      </c>
    </row>
    <row r="468" ht="14.25" spans="1:5">
      <c r="A468" s="62">
        <v>202009</v>
      </c>
      <c r="B468" s="62" t="s">
        <v>2530</v>
      </c>
      <c r="C468" s="62" t="s">
        <v>2531</v>
      </c>
      <c r="D468" s="62" t="s">
        <v>2240</v>
      </c>
      <c r="E468" s="62">
        <v>13489</v>
      </c>
    </row>
    <row r="469" ht="14.25" spans="1:5">
      <c r="A469" s="62">
        <v>202001</v>
      </c>
      <c r="B469" s="62" t="s">
        <v>2525</v>
      </c>
      <c r="C469" s="62" t="s">
        <v>2521</v>
      </c>
      <c r="D469" s="62" t="s">
        <v>2240</v>
      </c>
      <c r="E469" s="62">
        <v>13208</v>
      </c>
    </row>
    <row r="470" ht="14.25" spans="1:5">
      <c r="A470" s="62">
        <v>202007</v>
      </c>
      <c r="B470" s="62" t="s">
        <v>2519</v>
      </c>
      <c r="C470" s="62" t="s">
        <v>2521</v>
      </c>
      <c r="D470" s="62" t="s">
        <v>2529</v>
      </c>
      <c r="E470" s="62">
        <v>13127</v>
      </c>
    </row>
    <row r="471" ht="14.25" spans="1:5">
      <c r="A471" s="62">
        <v>202007</v>
      </c>
      <c r="B471" s="62" t="s">
        <v>2522</v>
      </c>
      <c r="C471" s="62" t="s">
        <v>2521</v>
      </c>
      <c r="D471" s="62" t="s">
        <v>2234</v>
      </c>
      <c r="E471" s="62">
        <v>11930</v>
      </c>
    </row>
    <row r="472" ht="14.25" spans="1:5">
      <c r="A472" s="62">
        <v>202008</v>
      </c>
      <c r="B472" s="62" t="s">
        <v>2530</v>
      </c>
      <c r="C472" s="62" t="s">
        <v>2520</v>
      </c>
      <c r="D472" s="62" t="s">
        <v>2223</v>
      </c>
      <c r="E472" s="62">
        <v>1025</v>
      </c>
    </row>
    <row r="473" ht="14.25" spans="1:5">
      <c r="A473" s="62">
        <v>202001</v>
      </c>
      <c r="B473" s="62" t="s">
        <v>2517</v>
      </c>
      <c r="C473" s="62" t="s">
        <v>2531</v>
      </c>
      <c r="D473" s="62" t="s">
        <v>2529</v>
      </c>
      <c r="E473" s="62">
        <v>16618</v>
      </c>
    </row>
    <row r="474" ht="14.25" spans="1:5">
      <c r="A474" s="62">
        <v>202002</v>
      </c>
      <c r="B474" s="62" t="s">
        <v>2522</v>
      </c>
      <c r="C474" s="62" t="s">
        <v>2528</v>
      </c>
      <c r="D474" s="62" t="s">
        <v>2240</v>
      </c>
      <c r="E474" s="62">
        <v>14362</v>
      </c>
    </row>
    <row r="475" ht="14.25" spans="1:5">
      <c r="A475" s="62">
        <v>202006</v>
      </c>
      <c r="B475" s="62" t="s">
        <v>2525</v>
      </c>
      <c r="C475" s="62" t="s">
        <v>2531</v>
      </c>
      <c r="D475" s="62" t="s">
        <v>2240</v>
      </c>
      <c r="E475" s="62">
        <v>18075</v>
      </c>
    </row>
    <row r="476" ht="14.25" spans="1:5">
      <c r="A476" s="62">
        <v>202001</v>
      </c>
      <c r="B476" s="62" t="s">
        <v>2522</v>
      </c>
      <c r="C476" s="62" t="s">
        <v>2518</v>
      </c>
      <c r="D476" s="62" t="s">
        <v>2523</v>
      </c>
      <c r="E476" s="62">
        <v>11276</v>
      </c>
    </row>
    <row r="477" ht="14.25" spans="1:5">
      <c r="A477" s="62">
        <v>202007</v>
      </c>
      <c r="B477" s="62" t="s">
        <v>2530</v>
      </c>
      <c r="C477" s="62" t="s">
        <v>2531</v>
      </c>
      <c r="D477" s="62" t="s">
        <v>2223</v>
      </c>
      <c r="E477" s="62">
        <v>17736</v>
      </c>
    </row>
    <row r="478" ht="14.25" spans="1:5">
      <c r="A478" s="62">
        <v>202004</v>
      </c>
      <c r="B478" s="62" t="s">
        <v>2530</v>
      </c>
      <c r="C478" s="62" t="s">
        <v>2520</v>
      </c>
      <c r="D478" s="62" t="s">
        <v>2529</v>
      </c>
      <c r="E478" s="62">
        <v>11747</v>
      </c>
    </row>
    <row r="479" ht="14.25" spans="1:5">
      <c r="A479" s="62">
        <v>202002</v>
      </c>
      <c r="B479" s="62" t="s">
        <v>2530</v>
      </c>
      <c r="C479" s="62" t="s">
        <v>2528</v>
      </c>
      <c r="D479" s="62" t="s">
        <v>2240</v>
      </c>
      <c r="E479" s="62">
        <v>16071</v>
      </c>
    </row>
    <row r="480" ht="14.25" spans="1:5">
      <c r="A480" s="62">
        <v>202004</v>
      </c>
      <c r="B480" s="62" t="s">
        <v>2519</v>
      </c>
      <c r="C480" s="62" t="s">
        <v>2526</v>
      </c>
      <c r="D480" s="62" t="s">
        <v>2240</v>
      </c>
      <c r="E480" s="62">
        <v>3243</v>
      </c>
    </row>
    <row r="481" ht="14.25" spans="1:5">
      <c r="A481" s="62">
        <v>202009</v>
      </c>
      <c r="B481" s="62" t="s">
        <v>2522</v>
      </c>
      <c r="C481" s="62" t="s">
        <v>2528</v>
      </c>
      <c r="D481" s="62" t="s">
        <v>2240</v>
      </c>
      <c r="E481" s="62">
        <v>3015</v>
      </c>
    </row>
    <row r="482" ht="14.25" spans="1:5">
      <c r="A482" s="62">
        <v>202002</v>
      </c>
      <c r="B482" s="62" t="s">
        <v>2530</v>
      </c>
      <c r="C482" s="62" t="s">
        <v>2521</v>
      </c>
      <c r="D482" s="62" t="s">
        <v>2240</v>
      </c>
      <c r="E482" s="62">
        <v>6820</v>
      </c>
    </row>
    <row r="483" ht="14.25" spans="1:5">
      <c r="A483" s="62">
        <v>202003</v>
      </c>
      <c r="B483" s="62" t="s">
        <v>2522</v>
      </c>
      <c r="C483" s="62" t="s">
        <v>2520</v>
      </c>
      <c r="D483" s="62" t="s">
        <v>2523</v>
      </c>
      <c r="E483" s="62">
        <v>8941</v>
      </c>
    </row>
    <row r="484" ht="14.25" spans="1:5">
      <c r="A484" s="62">
        <v>202008</v>
      </c>
      <c r="B484" s="62" t="s">
        <v>2530</v>
      </c>
      <c r="C484" s="62" t="s">
        <v>2518</v>
      </c>
      <c r="D484" s="62" t="s">
        <v>2240</v>
      </c>
      <c r="E484" s="62">
        <v>6781</v>
      </c>
    </row>
    <row r="485" ht="14.25" spans="1:5">
      <c r="A485" s="62">
        <v>202004</v>
      </c>
      <c r="B485" s="62" t="s">
        <v>2519</v>
      </c>
      <c r="C485" s="62" t="s">
        <v>2521</v>
      </c>
      <c r="D485" s="62" t="s">
        <v>2527</v>
      </c>
      <c r="E485" s="62">
        <v>12169</v>
      </c>
    </row>
    <row r="486" ht="14.25" spans="1:5">
      <c r="A486" s="62">
        <v>202003</v>
      </c>
      <c r="B486" s="62" t="s">
        <v>2522</v>
      </c>
      <c r="C486" s="62" t="s">
        <v>2521</v>
      </c>
      <c r="D486" s="62" t="s">
        <v>2527</v>
      </c>
      <c r="E486" s="62">
        <v>7553</v>
      </c>
    </row>
    <row r="487" ht="14.25" spans="1:5">
      <c r="A487" s="62">
        <v>202006</v>
      </c>
      <c r="B487" s="62" t="s">
        <v>2525</v>
      </c>
      <c r="C487" s="62" t="s">
        <v>2521</v>
      </c>
      <c r="D487" s="62" t="s">
        <v>2223</v>
      </c>
      <c r="E487" s="62">
        <v>8774</v>
      </c>
    </row>
    <row r="488" ht="14.25" spans="1:5">
      <c r="A488" s="62">
        <v>202002</v>
      </c>
      <c r="B488" s="62" t="s">
        <v>2524</v>
      </c>
      <c r="C488" s="62" t="s">
        <v>2526</v>
      </c>
      <c r="D488" s="62" t="s">
        <v>2234</v>
      </c>
      <c r="E488" s="62">
        <v>2682</v>
      </c>
    </row>
    <row r="489" ht="14.25" spans="1:5">
      <c r="A489" s="62">
        <v>202008</v>
      </c>
      <c r="B489" s="62" t="s">
        <v>2524</v>
      </c>
      <c r="C489" s="62" t="s">
        <v>2531</v>
      </c>
      <c r="D489" s="62" t="s">
        <v>2529</v>
      </c>
      <c r="E489" s="62">
        <v>11574</v>
      </c>
    </row>
    <row r="490" ht="14.25" spans="1:5">
      <c r="A490" s="62">
        <v>202009</v>
      </c>
      <c r="B490" s="62" t="s">
        <v>2517</v>
      </c>
      <c r="C490" s="62" t="s">
        <v>2518</v>
      </c>
      <c r="D490" s="62" t="s">
        <v>2240</v>
      </c>
      <c r="E490" s="62">
        <v>2950</v>
      </c>
    </row>
    <row r="491" ht="14.25" spans="1:5">
      <c r="A491" s="62">
        <v>202006</v>
      </c>
      <c r="B491" s="62" t="s">
        <v>2517</v>
      </c>
      <c r="C491" s="62" t="s">
        <v>2531</v>
      </c>
      <c r="D491" s="62" t="s">
        <v>2523</v>
      </c>
      <c r="E491" s="62">
        <v>5194</v>
      </c>
    </row>
    <row r="492" ht="14.25" spans="1:5">
      <c r="A492" s="62">
        <v>202004</v>
      </c>
      <c r="B492" s="62" t="s">
        <v>2525</v>
      </c>
      <c r="C492" s="62" t="s">
        <v>2520</v>
      </c>
      <c r="D492" s="62" t="s">
        <v>2523</v>
      </c>
      <c r="E492" s="62">
        <v>5539</v>
      </c>
    </row>
    <row r="493" ht="14.25" spans="1:5">
      <c r="A493" s="62">
        <v>202006</v>
      </c>
      <c r="B493" s="62" t="s">
        <v>2517</v>
      </c>
      <c r="C493" s="62" t="s">
        <v>2526</v>
      </c>
      <c r="D493" s="62" t="s">
        <v>2527</v>
      </c>
      <c r="E493" s="62">
        <v>16439</v>
      </c>
    </row>
    <row r="494" ht="14.25" spans="1:5">
      <c r="A494" s="62">
        <v>202001</v>
      </c>
      <c r="B494" s="62" t="s">
        <v>2524</v>
      </c>
      <c r="C494" s="62" t="s">
        <v>2521</v>
      </c>
      <c r="D494" s="62" t="s">
        <v>2523</v>
      </c>
      <c r="E494" s="62">
        <v>17888</v>
      </c>
    </row>
    <row r="495" ht="14.25" spans="1:5">
      <c r="A495" s="62">
        <v>202008</v>
      </c>
      <c r="B495" s="62" t="s">
        <v>2524</v>
      </c>
      <c r="C495" s="62" t="s">
        <v>2521</v>
      </c>
      <c r="D495" s="62" t="s">
        <v>2223</v>
      </c>
      <c r="E495" s="62">
        <v>14991</v>
      </c>
    </row>
    <row r="496" ht="14.25" spans="1:5">
      <c r="A496" s="62">
        <v>202006</v>
      </c>
      <c r="B496" s="62" t="s">
        <v>2524</v>
      </c>
      <c r="C496" s="62" t="s">
        <v>2520</v>
      </c>
      <c r="D496" s="62" t="s">
        <v>2223</v>
      </c>
      <c r="E496" s="62">
        <v>15443</v>
      </c>
    </row>
    <row r="497" ht="14.25" spans="1:5">
      <c r="A497" s="62">
        <v>202008</v>
      </c>
      <c r="B497" s="62" t="s">
        <v>2524</v>
      </c>
      <c r="C497" s="62" t="s">
        <v>2521</v>
      </c>
      <c r="D497" s="62" t="s">
        <v>2529</v>
      </c>
      <c r="E497" s="62">
        <v>14034</v>
      </c>
    </row>
    <row r="498" ht="14.25" spans="1:5">
      <c r="A498" s="62">
        <v>202008</v>
      </c>
      <c r="B498" s="62" t="s">
        <v>2522</v>
      </c>
      <c r="C498" s="62" t="s">
        <v>2526</v>
      </c>
      <c r="D498" s="62" t="s">
        <v>2223</v>
      </c>
      <c r="E498" s="62">
        <v>11167</v>
      </c>
    </row>
    <row r="499" ht="14.25" spans="1:5">
      <c r="A499" s="62">
        <v>202009</v>
      </c>
      <c r="B499" s="62" t="s">
        <v>2517</v>
      </c>
      <c r="C499" s="62" t="s">
        <v>2531</v>
      </c>
      <c r="D499" s="62" t="s">
        <v>2240</v>
      </c>
      <c r="E499" s="62">
        <v>16973</v>
      </c>
    </row>
    <row r="500" ht="14.25" spans="1:5">
      <c r="A500" s="62">
        <v>202003</v>
      </c>
      <c r="B500" s="62" t="s">
        <v>2519</v>
      </c>
      <c r="C500" s="62" t="s">
        <v>2518</v>
      </c>
      <c r="D500" s="62" t="s">
        <v>2529</v>
      </c>
      <c r="E500" s="62">
        <v>13568</v>
      </c>
    </row>
    <row r="501" ht="14.25" spans="1:5">
      <c r="A501" s="62">
        <v>202006</v>
      </c>
      <c r="B501" s="62" t="s">
        <v>2524</v>
      </c>
      <c r="C501" s="62" t="s">
        <v>2526</v>
      </c>
      <c r="D501" s="62" t="s">
        <v>2527</v>
      </c>
      <c r="E501" s="62">
        <v>11975</v>
      </c>
    </row>
    <row r="502" ht="14.25" spans="1:5">
      <c r="A502" s="62">
        <v>202009</v>
      </c>
      <c r="B502" s="62" t="s">
        <v>2522</v>
      </c>
      <c r="C502" s="62" t="s">
        <v>2520</v>
      </c>
      <c r="D502" s="62" t="s">
        <v>2523</v>
      </c>
      <c r="E502" s="62">
        <v>2382</v>
      </c>
    </row>
    <row r="503" ht="14.25" spans="1:5">
      <c r="A503" s="62">
        <v>202004</v>
      </c>
      <c r="B503" s="62" t="s">
        <v>2524</v>
      </c>
      <c r="C503" s="62" t="s">
        <v>2528</v>
      </c>
      <c r="D503" s="62" t="s">
        <v>2223</v>
      </c>
      <c r="E503" s="62">
        <v>10649</v>
      </c>
    </row>
    <row r="504" ht="14.25" spans="1:5">
      <c r="A504" s="62">
        <v>202002</v>
      </c>
      <c r="B504" s="62" t="s">
        <v>2519</v>
      </c>
      <c r="C504" s="62" t="s">
        <v>2531</v>
      </c>
      <c r="D504" s="62" t="s">
        <v>2523</v>
      </c>
      <c r="E504" s="62">
        <v>6871</v>
      </c>
    </row>
    <row r="505" ht="14.25" spans="1:5">
      <c r="A505" s="62">
        <v>202003</v>
      </c>
      <c r="B505" s="62" t="s">
        <v>2519</v>
      </c>
      <c r="C505" s="62" t="s">
        <v>2526</v>
      </c>
      <c r="D505" s="62" t="s">
        <v>2527</v>
      </c>
      <c r="E505" s="62">
        <v>5018</v>
      </c>
    </row>
    <row r="506" ht="14.25" spans="1:5">
      <c r="A506" s="62">
        <v>202002</v>
      </c>
      <c r="B506" s="62" t="s">
        <v>2517</v>
      </c>
      <c r="C506" s="62" t="s">
        <v>2526</v>
      </c>
      <c r="D506" s="62" t="s">
        <v>2527</v>
      </c>
      <c r="E506" s="62">
        <v>15052</v>
      </c>
    </row>
    <row r="507" ht="14.25" spans="1:5">
      <c r="A507" s="62">
        <v>202005</v>
      </c>
      <c r="B507" s="62" t="s">
        <v>2525</v>
      </c>
      <c r="C507" s="62" t="s">
        <v>2528</v>
      </c>
      <c r="D507" s="62" t="s">
        <v>2529</v>
      </c>
      <c r="E507" s="62">
        <v>19170</v>
      </c>
    </row>
    <row r="508" ht="14.25" spans="1:5">
      <c r="A508" s="62">
        <v>202008</v>
      </c>
      <c r="B508" s="62" t="s">
        <v>2519</v>
      </c>
      <c r="C508" s="62" t="s">
        <v>2521</v>
      </c>
      <c r="D508" s="62" t="s">
        <v>2240</v>
      </c>
      <c r="E508" s="62">
        <v>2695</v>
      </c>
    </row>
    <row r="509" ht="14.25" spans="1:5">
      <c r="A509" s="62">
        <v>202005</v>
      </c>
      <c r="B509" s="62" t="s">
        <v>2522</v>
      </c>
      <c r="C509" s="62" t="s">
        <v>2521</v>
      </c>
      <c r="D509" s="62" t="s">
        <v>2529</v>
      </c>
      <c r="E509" s="62">
        <v>15917</v>
      </c>
    </row>
    <row r="510" ht="14.25" spans="1:5">
      <c r="A510" s="62">
        <v>202003</v>
      </c>
      <c r="B510" s="62" t="s">
        <v>2519</v>
      </c>
      <c r="C510" s="62" t="s">
        <v>2531</v>
      </c>
      <c r="D510" s="62" t="s">
        <v>2527</v>
      </c>
      <c r="E510" s="62">
        <v>6164</v>
      </c>
    </row>
    <row r="511" ht="14.25" spans="1:5">
      <c r="A511" s="62">
        <v>202007</v>
      </c>
      <c r="B511" s="62" t="s">
        <v>2524</v>
      </c>
      <c r="C511" s="62" t="s">
        <v>2521</v>
      </c>
      <c r="D511" s="62" t="s">
        <v>2240</v>
      </c>
      <c r="E511" s="62">
        <v>12350</v>
      </c>
    </row>
    <row r="512" ht="14.25" spans="1:5">
      <c r="A512" s="62">
        <v>202001</v>
      </c>
      <c r="B512" s="62" t="s">
        <v>2519</v>
      </c>
      <c r="C512" s="62" t="s">
        <v>2531</v>
      </c>
      <c r="D512" s="62" t="s">
        <v>2234</v>
      </c>
      <c r="E512" s="62">
        <v>19991</v>
      </c>
    </row>
    <row r="513" ht="14.25" spans="1:5">
      <c r="A513" s="62">
        <v>202004</v>
      </c>
      <c r="B513" s="62" t="s">
        <v>2530</v>
      </c>
      <c r="C513" s="62" t="s">
        <v>2521</v>
      </c>
      <c r="D513" s="62" t="s">
        <v>2529</v>
      </c>
      <c r="E513" s="62">
        <v>13446</v>
      </c>
    </row>
    <row r="514" ht="14.25" spans="1:5">
      <c r="A514" s="62">
        <v>202005</v>
      </c>
      <c r="B514" s="62" t="s">
        <v>2524</v>
      </c>
      <c r="C514" s="62" t="s">
        <v>2528</v>
      </c>
      <c r="D514" s="62" t="s">
        <v>2223</v>
      </c>
      <c r="E514" s="62">
        <v>3034</v>
      </c>
    </row>
    <row r="515" ht="14.25" spans="1:5">
      <c r="A515" s="62">
        <v>202005</v>
      </c>
      <c r="B515" s="62" t="s">
        <v>2524</v>
      </c>
      <c r="C515" s="62" t="s">
        <v>2521</v>
      </c>
      <c r="D515" s="62" t="s">
        <v>2529</v>
      </c>
      <c r="E515" s="62">
        <v>6605</v>
      </c>
    </row>
    <row r="516" ht="14.25" spans="1:5">
      <c r="A516" s="62">
        <v>202005</v>
      </c>
      <c r="B516" s="62" t="s">
        <v>2519</v>
      </c>
      <c r="C516" s="62" t="s">
        <v>2531</v>
      </c>
      <c r="D516" s="62" t="s">
        <v>2240</v>
      </c>
      <c r="E516" s="62">
        <v>6871</v>
      </c>
    </row>
    <row r="517" ht="14.25" spans="1:5">
      <c r="A517" s="62">
        <v>202008</v>
      </c>
      <c r="B517" s="62" t="s">
        <v>2522</v>
      </c>
      <c r="C517" s="62" t="s">
        <v>2520</v>
      </c>
      <c r="D517" s="62" t="s">
        <v>2234</v>
      </c>
      <c r="E517" s="62">
        <v>945</v>
      </c>
    </row>
    <row r="518" ht="14.25" spans="1:5">
      <c r="A518" s="62">
        <v>202005</v>
      </c>
      <c r="B518" s="62" t="s">
        <v>2517</v>
      </c>
      <c r="C518" s="62" t="s">
        <v>2520</v>
      </c>
      <c r="D518" s="62" t="s">
        <v>2240</v>
      </c>
      <c r="E518" s="62">
        <v>9557</v>
      </c>
    </row>
    <row r="519" ht="14.25" spans="1:5">
      <c r="A519" s="62">
        <v>202009</v>
      </c>
      <c r="B519" s="62" t="s">
        <v>2530</v>
      </c>
      <c r="C519" s="62" t="s">
        <v>2528</v>
      </c>
      <c r="D519" s="62" t="s">
        <v>2240</v>
      </c>
      <c r="E519" s="62">
        <v>1889</v>
      </c>
    </row>
    <row r="520" ht="14.25" spans="1:5">
      <c r="A520" s="62">
        <v>202008</v>
      </c>
      <c r="B520" s="62" t="s">
        <v>2524</v>
      </c>
      <c r="C520" s="62" t="s">
        <v>2518</v>
      </c>
      <c r="D520" s="62" t="s">
        <v>2240</v>
      </c>
      <c r="E520" s="62">
        <v>4215</v>
      </c>
    </row>
    <row r="521" ht="14.25" spans="1:5">
      <c r="A521" s="62">
        <v>202008</v>
      </c>
      <c r="B521" s="62" t="s">
        <v>2524</v>
      </c>
      <c r="C521" s="62" t="s">
        <v>2518</v>
      </c>
      <c r="D521" s="62" t="s">
        <v>2234</v>
      </c>
      <c r="E521" s="62">
        <v>8030</v>
      </c>
    </row>
    <row r="522" ht="14.25" spans="1:5">
      <c r="A522" s="62">
        <v>202008</v>
      </c>
      <c r="B522" s="62" t="s">
        <v>2522</v>
      </c>
      <c r="C522" s="62" t="s">
        <v>2528</v>
      </c>
      <c r="D522" s="62" t="s">
        <v>2240</v>
      </c>
      <c r="E522" s="62">
        <v>15818</v>
      </c>
    </row>
    <row r="523" ht="14.25" spans="1:5">
      <c r="A523" s="62">
        <v>202008</v>
      </c>
      <c r="B523" s="62" t="s">
        <v>2525</v>
      </c>
      <c r="C523" s="62" t="s">
        <v>2521</v>
      </c>
      <c r="D523" s="62" t="s">
        <v>2223</v>
      </c>
      <c r="E523" s="62">
        <v>4823</v>
      </c>
    </row>
    <row r="524" ht="14.25" spans="1:5">
      <c r="A524" s="62">
        <v>202004</v>
      </c>
      <c r="B524" s="62" t="s">
        <v>2519</v>
      </c>
      <c r="C524" s="62" t="s">
        <v>2520</v>
      </c>
      <c r="D524" s="62" t="s">
        <v>2529</v>
      </c>
      <c r="E524" s="62">
        <v>3664</v>
      </c>
    </row>
    <row r="525" ht="14.25" spans="1:5">
      <c r="A525" s="62">
        <v>202006</v>
      </c>
      <c r="B525" s="62" t="s">
        <v>2530</v>
      </c>
      <c r="C525" s="62" t="s">
        <v>2531</v>
      </c>
      <c r="D525" s="62" t="s">
        <v>2223</v>
      </c>
      <c r="E525" s="62">
        <v>14912</v>
      </c>
    </row>
    <row r="526" ht="14.25" spans="1:5">
      <c r="A526" s="62">
        <v>202008</v>
      </c>
      <c r="B526" s="62" t="s">
        <v>2530</v>
      </c>
      <c r="C526" s="62" t="s">
        <v>2528</v>
      </c>
      <c r="D526" s="62" t="s">
        <v>2529</v>
      </c>
      <c r="E526" s="62">
        <v>18039</v>
      </c>
    </row>
    <row r="527" ht="14.25" spans="1:5">
      <c r="A527" s="62">
        <v>202003</v>
      </c>
      <c r="B527" s="62" t="s">
        <v>2522</v>
      </c>
      <c r="C527" s="62" t="s">
        <v>2520</v>
      </c>
      <c r="D527" s="62" t="s">
        <v>2529</v>
      </c>
      <c r="E527" s="62">
        <v>7704</v>
      </c>
    </row>
    <row r="528" ht="14.25" spans="1:5">
      <c r="A528" s="62">
        <v>202008</v>
      </c>
      <c r="B528" s="62" t="s">
        <v>2525</v>
      </c>
      <c r="C528" s="62" t="s">
        <v>2521</v>
      </c>
      <c r="D528" s="62" t="s">
        <v>2523</v>
      </c>
      <c r="E528" s="62">
        <v>9601</v>
      </c>
    </row>
    <row r="529" ht="14.25" spans="1:5">
      <c r="A529" s="62">
        <v>202005</v>
      </c>
      <c r="B529" s="62" t="s">
        <v>2519</v>
      </c>
      <c r="C529" s="62" t="s">
        <v>2520</v>
      </c>
      <c r="D529" s="62" t="s">
        <v>2240</v>
      </c>
      <c r="E529" s="62">
        <v>8732</v>
      </c>
    </row>
    <row r="530" ht="14.25" spans="1:5">
      <c r="A530" s="62">
        <v>202003</v>
      </c>
      <c r="B530" s="62" t="s">
        <v>2530</v>
      </c>
      <c r="C530" s="62" t="s">
        <v>2531</v>
      </c>
      <c r="D530" s="62" t="s">
        <v>2223</v>
      </c>
      <c r="E530" s="62">
        <v>18509</v>
      </c>
    </row>
    <row r="531" ht="14.25" spans="1:5">
      <c r="A531" s="62">
        <v>202005</v>
      </c>
      <c r="B531" s="62" t="s">
        <v>2517</v>
      </c>
      <c r="C531" s="62" t="s">
        <v>2521</v>
      </c>
      <c r="D531" s="62" t="s">
        <v>2527</v>
      </c>
      <c r="E531" s="62">
        <v>10788</v>
      </c>
    </row>
    <row r="532" ht="14.25" spans="1:5">
      <c r="A532" s="62">
        <v>202002</v>
      </c>
      <c r="B532" s="62" t="s">
        <v>2519</v>
      </c>
      <c r="C532" s="62" t="s">
        <v>2518</v>
      </c>
      <c r="D532" s="62" t="s">
        <v>2529</v>
      </c>
      <c r="E532" s="62">
        <v>5747</v>
      </c>
    </row>
    <row r="533" ht="14.25" spans="1:5">
      <c r="A533" s="62">
        <v>202009</v>
      </c>
      <c r="B533" s="62" t="s">
        <v>2517</v>
      </c>
      <c r="C533" s="62" t="s">
        <v>2521</v>
      </c>
      <c r="D533" s="62" t="s">
        <v>2234</v>
      </c>
      <c r="E533" s="62">
        <v>15183</v>
      </c>
    </row>
    <row r="534" ht="14.25" spans="1:5">
      <c r="A534" s="62">
        <v>202006</v>
      </c>
      <c r="B534" s="62" t="s">
        <v>2530</v>
      </c>
      <c r="C534" s="62" t="s">
        <v>2531</v>
      </c>
      <c r="D534" s="62" t="s">
        <v>2529</v>
      </c>
      <c r="E534" s="62">
        <v>9354</v>
      </c>
    </row>
    <row r="535" ht="14.25" spans="1:5">
      <c r="A535" s="62">
        <v>202008</v>
      </c>
      <c r="B535" s="62" t="s">
        <v>2525</v>
      </c>
      <c r="C535" s="62" t="s">
        <v>2520</v>
      </c>
      <c r="D535" s="62" t="s">
        <v>2529</v>
      </c>
      <c r="E535" s="62">
        <v>3460</v>
      </c>
    </row>
    <row r="536" ht="14.25" spans="1:5">
      <c r="A536" s="62">
        <v>202008</v>
      </c>
      <c r="B536" s="62" t="s">
        <v>2525</v>
      </c>
      <c r="C536" s="62" t="s">
        <v>2526</v>
      </c>
      <c r="D536" s="62" t="s">
        <v>2240</v>
      </c>
      <c r="E536" s="62">
        <v>16050</v>
      </c>
    </row>
    <row r="537" ht="14.25" spans="1:5">
      <c r="A537" s="62">
        <v>202002</v>
      </c>
      <c r="B537" s="62" t="s">
        <v>2519</v>
      </c>
      <c r="C537" s="62" t="s">
        <v>2521</v>
      </c>
      <c r="D537" s="62" t="s">
        <v>2234</v>
      </c>
      <c r="E537" s="62">
        <v>4196</v>
      </c>
    </row>
    <row r="538" ht="14.25" spans="1:5">
      <c r="A538" s="62">
        <v>202008</v>
      </c>
      <c r="B538" s="62" t="s">
        <v>2525</v>
      </c>
      <c r="C538" s="62" t="s">
        <v>2520</v>
      </c>
      <c r="D538" s="62" t="s">
        <v>2223</v>
      </c>
      <c r="E538" s="62">
        <v>6300</v>
      </c>
    </row>
    <row r="539" ht="14.25" spans="1:5">
      <c r="A539" s="62">
        <v>202007</v>
      </c>
      <c r="B539" s="62" t="s">
        <v>2525</v>
      </c>
      <c r="C539" s="62" t="s">
        <v>2520</v>
      </c>
      <c r="D539" s="62" t="s">
        <v>2240</v>
      </c>
      <c r="E539" s="62">
        <v>11420</v>
      </c>
    </row>
    <row r="540" ht="14.25" spans="1:5">
      <c r="A540" s="62">
        <v>202009</v>
      </c>
      <c r="B540" s="62" t="s">
        <v>2530</v>
      </c>
      <c r="C540" s="62" t="s">
        <v>2526</v>
      </c>
      <c r="D540" s="62" t="s">
        <v>2223</v>
      </c>
      <c r="E540" s="62">
        <v>16347</v>
      </c>
    </row>
    <row r="541" ht="14.25" spans="1:5">
      <c r="A541" s="62">
        <v>202009</v>
      </c>
      <c r="B541" s="62" t="s">
        <v>2517</v>
      </c>
      <c r="C541" s="62" t="s">
        <v>2520</v>
      </c>
      <c r="D541" s="62" t="s">
        <v>2240</v>
      </c>
      <c r="E541" s="62">
        <v>16463</v>
      </c>
    </row>
    <row r="542" ht="14.25" spans="1:5">
      <c r="A542" s="62">
        <v>202006</v>
      </c>
      <c r="B542" s="62" t="s">
        <v>2525</v>
      </c>
      <c r="C542" s="62" t="s">
        <v>2518</v>
      </c>
      <c r="D542" s="62" t="s">
        <v>2529</v>
      </c>
      <c r="E542" s="62">
        <v>5852</v>
      </c>
    </row>
    <row r="543" ht="14.25" spans="1:5">
      <c r="A543" s="62">
        <v>202009</v>
      </c>
      <c r="B543" s="62" t="s">
        <v>2517</v>
      </c>
      <c r="C543" s="62" t="s">
        <v>2526</v>
      </c>
      <c r="D543" s="62" t="s">
        <v>2523</v>
      </c>
      <c r="E543" s="62">
        <v>12573</v>
      </c>
    </row>
    <row r="544" ht="14.25" spans="1:5">
      <c r="A544" s="62">
        <v>202009</v>
      </c>
      <c r="B544" s="62" t="s">
        <v>2524</v>
      </c>
      <c r="C544" s="62" t="s">
        <v>2526</v>
      </c>
      <c r="D544" s="62" t="s">
        <v>2529</v>
      </c>
      <c r="E544" s="62">
        <v>16335</v>
      </c>
    </row>
    <row r="545" ht="14.25" spans="1:5">
      <c r="A545" s="62">
        <v>202006</v>
      </c>
      <c r="B545" s="62" t="s">
        <v>2517</v>
      </c>
      <c r="C545" s="62" t="s">
        <v>2518</v>
      </c>
      <c r="D545" s="62" t="s">
        <v>2240</v>
      </c>
      <c r="E545" s="62">
        <v>16911</v>
      </c>
    </row>
    <row r="546" ht="14.25" spans="1:5">
      <c r="A546" s="62">
        <v>202006</v>
      </c>
      <c r="B546" s="62" t="s">
        <v>2530</v>
      </c>
      <c r="C546" s="62" t="s">
        <v>2520</v>
      </c>
      <c r="D546" s="62" t="s">
        <v>2223</v>
      </c>
      <c r="E546" s="62">
        <v>19283</v>
      </c>
    </row>
    <row r="547" ht="14.25" spans="1:5">
      <c r="A547" s="62">
        <v>202009</v>
      </c>
      <c r="B547" s="62" t="s">
        <v>2530</v>
      </c>
      <c r="C547" s="62" t="s">
        <v>2518</v>
      </c>
      <c r="D547" s="62" t="s">
        <v>2234</v>
      </c>
      <c r="E547" s="62">
        <v>16605</v>
      </c>
    </row>
    <row r="548" ht="14.25" spans="1:5">
      <c r="A548" s="62">
        <v>202009</v>
      </c>
      <c r="B548" s="62" t="s">
        <v>2530</v>
      </c>
      <c r="C548" s="62" t="s">
        <v>2518</v>
      </c>
      <c r="D548" s="62" t="s">
        <v>2240</v>
      </c>
      <c r="E548" s="62">
        <v>1568</v>
      </c>
    </row>
    <row r="549" ht="14.25" spans="1:5">
      <c r="A549" s="62">
        <v>202001</v>
      </c>
      <c r="B549" s="62" t="s">
        <v>2519</v>
      </c>
      <c r="C549" s="62" t="s">
        <v>2518</v>
      </c>
      <c r="D549" s="62" t="s">
        <v>2527</v>
      </c>
      <c r="E549" s="62">
        <v>17150</v>
      </c>
    </row>
    <row r="550" ht="14.25" spans="1:5">
      <c r="A550" s="62">
        <v>202001</v>
      </c>
      <c r="B550" s="62" t="s">
        <v>2525</v>
      </c>
      <c r="C550" s="62" t="s">
        <v>2531</v>
      </c>
      <c r="D550" s="62" t="s">
        <v>2240</v>
      </c>
      <c r="E550" s="62">
        <v>5682</v>
      </c>
    </row>
    <row r="551" ht="14.25" spans="1:5">
      <c r="A551" s="62">
        <v>202001</v>
      </c>
      <c r="B551" s="62" t="s">
        <v>2522</v>
      </c>
      <c r="C551" s="62" t="s">
        <v>2526</v>
      </c>
      <c r="D551" s="62" t="s">
        <v>2527</v>
      </c>
      <c r="E551" s="62">
        <v>7322</v>
      </c>
    </row>
    <row r="552" ht="14.25" spans="1:5">
      <c r="A552" s="62">
        <v>202004</v>
      </c>
      <c r="B552" s="62" t="s">
        <v>2530</v>
      </c>
      <c r="C552" s="62" t="s">
        <v>2528</v>
      </c>
      <c r="D552" s="62" t="s">
        <v>2240</v>
      </c>
      <c r="E552" s="62">
        <v>10244</v>
      </c>
    </row>
    <row r="553" ht="14.25" spans="1:5">
      <c r="A553" s="62">
        <v>202002</v>
      </c>
      <c r="B553" s="62" t="s">
        <v>2519</v>
      </c>
      <c r="C553" s="62" t="s">
        <v>2526</v>
      </c>
      <c r="D553" s="62" t="s">
        <v>2240</v>
      </c>
      <c r="E553" s="62">
        <v>7919</v>
      </c>
    </row>
    <row r="554" ht="14.25" spans="1:5">
      <c r="A554" s="62">
        <v>202008</v>
      </c>
      <c r="B554" s="62" t="s">
        <v>2524</v>
      </c>
      <c r="C554" s="62" t="s">
        <v>2526</v>
      </c>
      <c r="D554" s="62" t="s">
        <v>2240</v>
      </c>
      <c r="E554" s="62">
        <v>414</v>
      </c>
    </row>
    <row r="555" ht="14.25" spans="1:5">
      <c r="A555" s="62">
        <v>202002</v>
      </c>
      <c r="B555" s="62" t="s">
        <v>2517</v>
      </c>
      <c r="C555" s="62" t="s">
        <v>2521</v>
      </c>
      <c r="D555" s="62" t="s">
        <v>2527</v>
      </c>
      <c r="E555" s="62">
        <v>1030</v>
      </c>
    </row>
    <row r="556" ht="14.25" spans="1:5">
      <c r="A556" s="62">
        <v>202003</v>
      </c>
      <c r="B556" s="62" t="s">
        <v>2530</v>
      </c>
      <c r="C556" s="62" t="s">
        <v>2526</v>
      </c>
      <c r="D556" s="62" t="s">
        <v>2223</v>
      </c>
      <c r="E556" s="62">
        <v>6136</v>
      </c>
    </row>
    <row r="557" ht="14.25" spans="1:5">
      <c r="A557" s="62">
        <v>202002</v>
      </c>
      <c r="B557" s="62" t="s">
        <v>2522</v>
      </c>
      <c r="C557" s="62" t="s">
        <v>2518</v>
      </c>
      <c r="D557" s="62" t="s">
        <v>2234</v>
      </c>
      <c r="E557" s="62">
        <v>907</v>
      </c>
    </row>
    <row r="558" ht="14.25" spans="1:5">
      <c r="A558" s="62">
        <v>202001</v>
      </c>
      <c r="B558" s="62" t="s">
        <v>2525</v>
      </c>
      <c r="C558" s="62" t="s">
        <v>2528</v>
      </c>
      <c r="D558" s="62" t="s">
        <v>2529</v>
      </c>
      <c r="E558" s="62">
        <v>15518</v>
      </c>
    </row>
    <row r="559" ht="14.25" spans="1:5">
      <c r="A559" s="62">
        <v>202003</v>
      </c>
      <c r="B559" s="62" t="s">
        <v>2525</v>
      </c>
      <c r="C559" s="62" t="s">
        <v>2526</v>
      </c>
      <c r="D559" s="62" t="s">
        <v>2240</v>
      </c>
      <c r="E559" s="62">
        <v>11578</v>
      </c>
    </row>
    <row r="560" ht="14.25" spans="1:5">
      <c r="A560" s="62">
        <v>202001</v>
      </c>
      <c r="B560" s="62" t="s">
        <v>2530</v>
      </c>
      <c r="C560" s="62" t="s">
        <v>2518</v>
      </c>
      <c r="D560" s="62" t="s">
        <v>2523</v>
      </c>
      <c r="E560" s="62">
        <v>19970</v>
      </c>
    </row>
    <row r="561" ht="14.25" spans="1:5">
      <c r="A561" s="62">
        <v>202006</v>
      </c>
      <c r="B561" s="62" t="s">
        <v>2525</v>
      </c>
      <c r="C561" s="62" t="s">
        <v>2520</v>
      </c>
      <c r="D561" s="62" t="s">
        <v>2223</v>
      </c>
      <c r="E561" s="62">
        <v>1878</v>
      </c>
    </row>
    <row r="562" ht="14.25" spans="1:5">
      <c r="A562" s="62">
        <v>202007</v>
      </c>
      <c r="B562" s="62" t="s">
        <v>2525</v>
      </c>
      <c r="C562" s="62" t="s">
        <v>2531</v>
      </c>
      <c r="D562" s="62" t="s">
        <v>2527</v>
      </c>
      <c r="E562" s="62">
        <v>17498</v>
      </c>
    </row>
    <row r="563" ht="14.25" spans="1:5">
      <c r="A563" s="62">
        <v>202003</v>
      </c>
      <c r="B563" s="62" t="s">
        <v>2517</v>
      </c>
      <c r="C563" s="62" t="s">
        <v>2528</v>
      </c>
      <c r="D563" s="62" t="s">
        <v>2529</v>
      </c>
      <c r="E563" s="62">
        <v>19793</v>
      </c>
    </row>
    <row r="564" ht="14.25" spans="1:5">
      <c r="A564" s="62">
        <v>202007</v>
      </c>
      <c r="B564" s="62" t="s">
        <v>2522</v>
      </c>
      <c r="C564" s="62" t="s">
        <v>2526</v>
      </c>
      <c r="D564" s="62" t="s">
        <v>2234</v>
      </c>
      <c r="E564" s="62">
        <v>3011</v>
      </c>
    </row>
    <row r="565" ht="14.25" spans="1:5">
      <c r="A565" s="62">
        <v>202007</v>
      </c>
      <c r="B565" s="62" t="s">
        <v>2524</v>
      </c>
      <c r="C565" s="62" t="s">
        <v>2520</v>
      </c>
      <c r="D565" s="62" t="s">
        <v>2523</v>
      </c>
      <c r="E565" s="62">
        <v>4192</v>
      </c>
    </row>
    <row r="566" ht="14.25" spans="1:5">
      <c r="A566" s="62">
        <v>202003</v>
      </c>
      <c r="B566" s="62" t="s">
        <v>2517</v>
      </c>
      <c r="C566" s="62" t="s">
        <v>2521</v>
      </c>
      <c r="D566" s="62" t="s">
        <v>2529</v>
      </c>
      <c r="E566" s="62">
        <v>16071</v>
      </c>
    </row>
    <row r="567" ht="14.25" spans="1:5">
      <c r="A567" s="62">
        <v>202009</v>
      </c>
      <c r="B567" s="62" t="s">
        <v>2517</v>
      </c>
      <c r="C567" s="62" t="s">
        <v>2520</v>
      </c>
      <c r="D567" s="62" t="s">
        <v>2529</v>
      </c>
      <c r="E567" s="62">
        <v>9512</v>
      </c>
    </row>
    <row r="568" ht="14.25" spans="1:5">
      <c r="A568" s="62">
        <v>202006</v>
      </c>
      <c r="B568" s="62" t="s">
        <v>2524</v>
      </c>
      <c r="C568" s="62" t="s">
        <v>2528</v>
      </c>
      <c r="D568" s="62" t="s">
        <v>2223</v>
      </c>
      <c r="E568" s="62">
        <v>9722</v>
      </c>
    </row>
    <row r="569" ht="14.25" spans="1:5">
      <c r="A569" s="62">
        <v>202003</v>
      </c>
      <c r="B569" s="62" t="s">
        <v>2517</v>
      </c>
      <c r="C569" s="62" t="s">
        <v>2518</v>
      </c>
      <c r="D569" s="62" t="s">
        <v>2527</v>
      </c>
      <c r="E569" s="62">
        <v>8427</v>
      </c>
    </row>
    <row r="570" ht="14.25" spans="1:5">
      <c r="A570" s="62">
        <v>202005</v>
      </c>
      <c r="B570" s="62" t="s">
        <v>2517</v>
      </c>
      <c r="C570" s="62" t="s">
        <v>2521</v>
      </c>
      <c r="D570" s="62" t="s">
        <v>2240</v>
      </c>
      <c r="E570" s="62">
        <v>3009</v>
      </c>
    </row>
    <row r="571" ht="14.25" spans="1:5">
      <c r="A571" s="62">
        <v>202004</v>
      </c>
      <c r="B571" s="62" t="s">
        <v>2524</v>
      </c>
      <c r="C571" s="62" t="s">
        <v>2526</v>
      </c>
      <c r="D571" s="62" t="s">
        <v>2527</v>
      </c>
      <c r="E571" s="62">
        <v>19064</v>
      </c>
    </row>
    <row r="572" ht="14.25" spans="1:5">
      <c r="A572" s="62">
        <v>202003</v>
      </c>
      <c r="B572" s="62" t="s">
        <v>2530</v>
      </c>
      <c r="C572" s="62" t="s">
        <v>2528</v>
      </c>
      <c r="D572" s="62" t="s">
        <v>2223</v>
      </c>
      <c r="E572" s="62">
        <v>14517</v>
      </c>
    </row>
    <row r="573" ht="14.25" spans="1:5">
      <c r="A573" s="62">
        <v>202001</v>
      </c>
      <c r="B573" s="62" t="s">
        <v>2517</v>
      </c>
      <c r="C573" s="62" t="s">
        <v>2521</v>
      </c>
      <c r="D573" s="62" t="s">
        <v>2240</v>
      </c>
      <c r="E573" s="62">
        <v>9685</v>
      </c>
    </row>
    <row r="574" ht="14.25" spans="1:5">
      <c r="A574" s="62">
        <v>202002</v>
      </c>
      <c r="B574" s="62" t="s">
        <v>2530</v>
      </c>
      <c r="C574" s="62" t="s">
        <v>2521</v>
      </c>
      <c r="D574" s="62" t="s">
        <v>2523</v>
      </c>
      <c r="E574" s="62">
        <v>17175</v>
      </c>
    </row>
    <row r="575" ht="14.25" spans="1:5">
      <c r="A575" s="62">
        <v>202002</v>
      </c>
      <c r="B575" s="62" t="s">
        <v>2525</v>
      </c>
      <c r="C575" s="62" t="s">
        <v>2520</v>
      </c>
      <c r="D575" s="62" t="s">
        <v>2523</v>
      </c>
      <c r="E575" s="62">
        <v>1473</v>
      </c>
    </row>
    <row r="576" ht="14.25" spans="1:5">
      <c r="A576" s="62">
        <v>202005</v>
      </c>
      <c r="B576" s="62" t="s">
        <v>2530</v>
      </c>
      <c r="C576" s="62" t="s">
        <v>2526</v>
      </c>
      <c r="D576" s="62" t="s">
        <v>2240</v>
      </c>
      <c r="E576" s="62">
        <v>7378</v>
      </c>
    </row>
    <row r="577" ht="14.25" spans="1:5">
      <c r="A577" s="62">
        <v>202008</v>
      </c>
      <c r="B577" s="62" t="s">
        <v>2524</v>
      </c>
      <c r="C577" s="62" t="s">
        <v>2518</v>
      </c>
      <c r="D577" s="62" t="s">
        <v>2529</v>
      </c>
      <c r="E577" s="62">
        <v>3764</v>
      </c>
    </row>
    <row r="578" ht="14.25" spans="1:5">
      <c r="A578" s="62">
        <v>202006</v>
      </c>
      <c r="B578" s="62" t="s">
        <v>2522</v>
      </c>
      <c r="C578" s="62" t="s">
        <v>2526</v>
      </c>
      <c r="D578" s="62" t="s">
        <v>2234</v>
      </c>
      <c r="E578" s="62">
        <v>14105</v>
      </c>
    </row>
    <row r="579" ht="14.25" spans="1:5">
      <c r="A579" s="62">
        <v>202004</v>
      </c>
      <c r="B579" s="62" t="s">
        <v>2524</v>
      </c>
      <c r="C579" s="62" t="s">
        <v>2531</v>
      </c>
      <c r="D579" s="62" t="s">
        <v>2529</v>
      </c>
      <c r="E579" s="62">
        <v>1434</v>
      </c>
    </row>
    <row r="580" ht="14.25" spans="1:5">
      <c r="A580" s="62">
        <v>202007</v>
      </c>
      <c r="B580" s="62" t="s">
        <v>2530</v>
      </c>
      <c r="C580" s="62" t="s">
        <v>2518</v>
      </c>
      <c r="D580" s="62" t="s">
        <v>2523</v>
      </c>
      <c r="E580" s="62">
        <v>8012</v>
      </c>
    </row>
    <row r="581" ht="14.25" spans="1:5">
      <c r="A581" s="62">
        <v>202004</v>
      </c>
      <c r="B581" s="62" t="s">
        <v>2530</v>
      </c>
      <c r="C581" s="62" t="s">
        <v>2521</v>
      </c>
      <c r="D581" s="62" t="s">
        <v>2234</v>
      </c>
      <c r="E581" s="62">
        <v>12184</v>
      </c>
    </row>
    <row r="582" ht="14.25" spans="1:5">
      <c r="A582" s="62">
        <v>202008</v>
      </c>
      <c r="B582" s="62" t="s">
        <v>2522</v>
      </c>
      <c r="C582" s="62" t="s">
        <v>2521</v>
      </c>
      <c r="D582" s="62" t="s">
        <v>2527</v>
      </c>
      <c r="E582" s="62">
        <v>6468</v>
      </c>
    </row>
    <row r="583" ht="14.25" spans="1:5">
      <c r="A583" s="62">
        <v>202008</v>
      </c>
      <c r="B583" s="62" t="s">
        <v>2524</v>
      </c>
      <c r="C583" s="62" t="s">
        <v>2531</v>
      </c>
      <c r="D583" s="62" t="s">
        <v>2223</v>
      </c>
      <c r="E583" s="62">
        <v>8354</v>
      </c>
    </row>
    <row r="584" ht="14.25" spans="1:5">
      <c r="A584" s="62">
        <v>202001</v>
      </c>
      <c r="B584" s="62" t="s">
        <v>2524</v>
      </c>
      <c r="C584" s="62" t="s">
        <v>2531</v>
      </c>
      <c r="D584" s="62" t="s">
        <v>2223</v>
      </c>
      <c r="E584" s="62">
        <v>4806</v>
      </c>
    </row>
    <row r="585" ht="14.25" spans="1:5">
      <c r="A585" s="62">
        <v>202004</v>
      </c>
      <c r="B585" s="62" t="s">
        <v>2517</v>
      </c>
      <c r="C585" s="62" t="s">
        <v>2531</v>
      </c>
      <c r="D585" s="62" t="s">
        <v>2240</v>
      </c>
      <c r="E585" s="62">
        <v>12518</v>
      </c>
    </row>
    <row r="586" ht="14.25" spans="1:5">
      <c r="A586" s="62">
        <v>202001</v>
      </c>
      <c r="B586" s="62" t="s">
        <v>2525</v>
      </c>
      <c r="C586" s="62" t="s">
        <v>2520</v>
      </c>
      <c r="D586" s="62" t="s">
        <v>2234</v>
      </c>
      <c r="E586" s="62">
        <v>17009</v>
      </c>
    </row>
    <row r="587" ht="14.25" spans="1:5">
      <c r="A587" s="62">
        <v>202008</v>
      </c>
      <c r="B587" s="62" t="s">
        <v>2525</v>
      </c>
      <c r="C587" s="62" t="s">
        <v>2518</v>
      </c>
      <c r="D587" s="62" t="s">
        <v>2240</v>
      </c>
      <c r="E587" s="62">
        <v>7275</v>
      </c>
    </row>
    <row r="588" ht="14.25" spans="1:5">
      <c r="A588" s="62">
        <v>202004</v>
      </c>
      <c r="B588" s="62" t="s">
        <v>2519</v>
      </c>
      <c r="C588" s="62" t="s">
        <v>2526</v>
      </c>
      <c r="D588" s="62" t="s">
        <v>2223</v>
      </c>
      <c r="E588" s="62">
        <v>15931</v>
      </c>
    </row>
    <row r="589" ht="14.25" spans="1:5">
      <c r="A589" s="62">
        <v>202007</v>
      </c>
      <c r="B589" s="62" t="s">
        <v>2530</v>
      </c>
      <c r="C589" s="62" t="s">
        <v>2520</v>
      </c>
      <c r="D589" s="62" t="s">
        <v>2240</v>
      </c>
      <c r="E589" s="62">
        <v>12601</v>
      </c>
    </row>
    <row r="590" ht="14.25" spans="1:5">
      <c r="A590" s="62">
        <v>202005</v>
      </c>
      <c r="B590" s="62" t="s">
        <v>2530</v>
      </c>
      <c r="C590" s="62" t="s">
        <v>2528</v>
      </c>
      <c r="D590" s="62" t="s">
        <v>2523</v>
      </c>
      <c r="E590" s="62">
        <v>11325</v>
      </c>
    </row>
    <row r="591" ht="14.25" spans="1:5">
      <c r="A591" s="62">
        <v>202003</v>
      </c>
      <c r="B591" s="62" t="s">
        <v>2530</v>
      </c>
      <c r="C591" s="62" t="s">
        <v>2521</v>
      </c>
      <c r="D591" s="62" t="s">
        <v>2234</v>
      </c>
      <c r="E591" s="62">
        <v>11550</v>
      </c>
    </row>
    <row r="592" ht="14.25" spans="1:5">
      <c r="A592" s="62">
        <v>202001</v>
      </c>
      <c r="B592" s="62" t="s">
        <v>2530</v>
      </c>
      <c r="C592" s="62" t="s">
        <v>2526</v>
      </c>
      <c r="D592" s="62" t="s">
        <v>2523</v>
      </c>
      <c r="E592" s="62">
        <v>2039</v>
      </c>
    </row>
    <row r="593" ht="14.25" spans="1:5">
      <c r="A593" s="62">
        <v>202008</v>
      </c>
      <c r="B593" s="62" t="s">
        <v>2524</v>
      </c>
      <c r="C593" s="62" t="s">
        <v>2521</v>
      </c>
      <c r="D593" s="62" t="s">
        <v>2527</v>
      </c>
      <c r="E593" s="62">
        <v>19458</v>
      </c>
    </row>
    <row r="594" ht="14.25" spans="1:5">
      <c r="A594" s="62">
        <v>202003</v>
      </c>
      <c r="B594" s="62" t="s">
        <v>2517</v>
      </c>
      <c r="C594" s="62" t="s">
        <v>2526</v>
      </c>
      <c r="D594" s="62" t="s">
        <v>2523</v>
      </c>
      <c r="E594" s="62">
        <v>15021</v>
      </c>
    </row>
    <row r="595" ht="14.25" spans="1:5">
      <c r="A595" s="62">
        <v>202003</v>
      </c>
      <c r="B595" s="62" t="s">
        <v>2525</v>
      </c>
      <c r="C595" s="62" t="s">
        <v>2526</v>
      </c>
      <c r="D595" s="62" t="s">
        <v>2223</v>
      </c>
      <c r="E595" s="62">
        <v>6514</v>
      </c>
    </row>
    <row r="596" ht="14.25" spans="1:5">
      <c r="A596" s="62">
        <v>202009</v>
      </c>
      <c r="B596" s="62" t="s">
        <v>2525</v>
      </c>
      <c r="C596" s="62" t="s">
        <v>2528</v>
      </c>
      <c r="D596" s="62" t="s">
        <v>2234</v>
      </c>
      <c r="E596" s="62">
        <v>18056</v>
      </c>
    </row>
    <row r="597" ht="14.25" spans="1:5">
      <c r="A597" s="62">
        <v>202003</v>
      </c>
      <c r="B597" s="62" t="s">
        <v>2522</v>
      </c>
      <c r="C597" s="62" t="s">
        <v>2518</v>
      </c>
      <c r="D597" s="62" t="s">
        <v>2223</v>
      </c>
      <c r="E597" s="62">
        <v>2208</v>
      </c>
    </row>
    <row r="598" ht="14.25" spans="1:5">
      <c r="A598" s="62">
        <v>202008</v>
      </c>
      <c r="B598" s="62" t="s">
        <v>2517</v>
      </c>
      <c r="C598" s="62" t="s">
        <v>2521</v>
      </c>
      <c r="D598" s="62" t="s">
        <v>2527</v>
      </c>
      <c r="E598" s="62">
        <v>15586</v>
      </c>
    </row>
    <row r="599" ht="14.25" spans="1:5">
      <c r="A599" s="62">
        <v>202007</v>
      </c>
      <c r="B599" s="62" t="s">
        <v>2530</v>
      </c>
      <c r="C599" s="62" t="s">
        <v>2520</v>
      </c>
      <c r="D599" s="62" t="s">
        <v>2234</v>
      </c>
      <c r="E599" s="62">
        <v>13222</v>
      </c>
    </row>
    <row r="600" ht="14.25" spans="1:5">
      <c r="A600" s="62">
        <v>202008</v>
      </c>
      <c r="B600" s="62" t="s">
        <v>2522</v>
      </c>
      <c r="C600" s="62" t="s">
        <v>2518</v>
      </c>
      <c r="D600" s="62" t="s">
        <v>2523</v>
      </c>
      <c r="E600" s="62">
        <v>3833</v>
      </c>
    </row>
    <row r="601" ht="14.25" spans="1:5">
      <c r="A601" s="62">
        <v>202003</v>
      </c>
      <c r="B601" s="62" t="s">
        <v>2522</v>
      </c>
      <c r="C601" s="62" t="s">
        <v>2521</v>
      </c>
      <c r="D601" s="62" t="s">
        <v>2234</v>
      </c>
      <c r="E601" s="62">
        <v>3404</v>
      </c>
    </row>
    <row r="602" ht="14.25" spans="1:5">
      <c r="A602" s="62">
        <v>202002</v>
      </c>
      <c r="B602" s="62" t="s">
        <v>2525</v>
      </c>
      <c r="C602" s="62" t="s">
        <v>2518</v>
      </c>
      <c r="D602" s="62" t="s">
        <v>2529</v>
      </c>
      <c r="E602" s="62">
        <v>15448</v>
      </c>
    </row>
    <row r="603" ht="14.25" spans="1:5">
      <c r="A603" s="62">
        <v>202003</v>
      </c>
      <c r="B603" s="62" t="s">
        <v>2524</v>
      </c>
      <c r="C603" s="62" t="s">
        <v>2520</v>
      </c>
      <c r="D603" s="62" t="s">
        <v>2529</v>
      </c>
      <c r="E603" s="62">
        <v>15856</v>
      </c>
    </row>
    <row r="604" ht="14.25" spans="1:5">
      <c r="A604" s="62">
        <v>202005</v>
      </c>
      <c r="B604" s="62" t="s">
        <v>2522</v>
      </c>
      <c r="C604" s="62" t="s">
        <v>2521</v>
      </c>
      <c r="D604" s="62" t="s">
        <v>2523</v>
      </c>
      <c r="E604" s="62">
        <v>12300</v>
      </c>
    </row>
    <row r="605" ht="14.25" spans="1:5">
      <c r="A605" s="62">
        <v>202008</v>
      </c>
      <c r="B605" s="62" t="s">
        <v>2519</v>
      </c>
      <c r="C605" s="62" t="s">
        <v>2526</v>
      </c>
      <c r="D605" s="62" t="s">
        <v>2234</v>
      </c>
      <c r="E605" s="62">
        <v>11492</v>
      </c>
    </row>
    <row r="606" ht="14.25" spans="1:5">
      <c r="A606" s="62">
        <v>202006</v>
      </c>
      <c r="B606" s="62" t="s">
        <v>2517</v>
      </c>
      <c r="C606" s="62" t="s">
        <v>2521</v>
      </c>
      <c r="D606" s="62" t="s">
        <v>2523</v>
      </c>
      <c r="E606" s="62">
        <v>14568</v>
      </c>
    </row>
    <row r="607" ht="14.25" spans="1:5">
      <c r="A607" s="62">
        <v>202008</v>
      </c>
      <c r="B607" s="62" t="s">
        <v>2524</v>
      </c>
      <c r="C607" s="62" t="s">
        <v>2528</v>
      </c>
      <c r="D607" s="62" t="s">
        <v>2234</v>
      </c>
      <c r="E607" s="62">
        <v>12985</v>
      </c>
    </row>
    <row r="608" ht="14.25" spans="1:5">
      <c r="A608" s="62">
        <v>202001</v>
      </c>
      <c r="B608" s="62" t="s">
        <v>2524</v>
      </c>
      <c r="C608" s="62" t="s">
        <v>2518</v>
      </c>
      <c r="D608" s="62" t="s">
        <v>2527</v>
      </c>
      <c r="E608" s="62">
        <v>8689</v>
      </c>
    </row>
    <row r="609" ht="14.25" spans="1:5">
      <c r="A609" s="62">
        <v>202001</v>
      </c>
      <c r="B609" s="62" t="s">
        <v>2519</v>
      </c>
      <c r="C609" s="62" t="s">
        <v>2526</v>
      </c>
      <c r="D609" s="62" t="s">
        <v>2240</v>
      </c>
      <c r="E609" s="62">
        <v>13346</v>
      </c>
    </row>
    <row r="610" ht="14.25" spans="1:5">
      <c r="A610" s="62">
        <v>202007</v>
      </c>
      <c r="B610" s="62" t="s">
        <v>2519</v>
      </c>
      <c r="C610" s="62" t="s">
        <v>2526</v>
      </c>
      <c r="D610" s="62" t="s">
        <v>2527</v>
      </c>
      <c r="E610" s="62">
        <v>10469</v>
      </c>
    </row>
    <row r="611" ht="14.25" spans="1:5">
      <c r="A611" s="62">
        <v>202001</v>
      </c>
      <c r="B611" s="62" t="s">
        <v>2525</v>
      </c>
      <c r="C611" s="62" t="s">
        <v>2531</v>
      </c>
      <c r="D611" s="62" t="s">
        <v>2523</v>
      </c>
      <c r="E611" s="62">
        <v>8927</v>
      </c>
    </row>
    <row r="612" ht="14.25" spans="1:5">
      <c r="A612" s="62">
        <v>202002</v>
      </c>
      <c r="B612" s="62" t="s">
        <v>2519</v>
      </c>
      <c r="C612" s="62" t="s">
        <v>2526</v>
      </c>
      <c r="D612" s="62" t="s">
        <v>2234</v>
      </c>
      <c r="E612" s="62">
        <v>9814</v>
      </c>
    </row>
    <row r="613" ht="14.25" spans="1:5">
      <c r="A613" s="62">
        <v>202009</v>
      </c>
      <c r="B613" s="62" t="s">
        <v>2522</v>
      </c>
      <c r="C613" s="62" t="s">
        <v>2526</v>
      </c>
      <c r="D613" s="62" t="s">
        <v>2240</v>
      </c>
      <c r="E613" s="62">
        <v>13697</v>
      </c>
    </row>
    <row r="614" ht="14.25" spans="1:5">
      <c r="A614" s="62">
        <v>202004</v>
      </c>
      <c r="B614" s="62" t="s">
        <v>2517</v>
      </c>
      <c r="C614" s="62" t="s">
        <v>2521</v>
      </c>
      <c r="D614" s="62" t="s">
        <v>2223</v>
      </c>
      <c r="E614" s="62">
        <v>438</v>
      </c>
    </row>
    <row r="615" ht="14.25" spans="1:5">
      <c r="A615" s="62">
        <v>202008</v>
      </c>
      <c r="B615" s="62" t="s">
        <v>2522</v>
      </c>
      <c r="C615" s="62" t="s">
        <v>2528</v>
      </c>
      <c r="D615" s="62" t="s">
        <v>2529</v>
      </c>
      <c r="E615" s="62">
        <v>13576</v>
      </c>
    </row>
    <row r="616" ht="14.25" spans="1:5">
      <c r="A616" s="62">
        <v>202004</v>
      </c>
      <c r="B616" s="62" t="s">
        <v>2530</v>
      </c>
      <c r="C616" s="62" t="s">
        <v>2526</v>
      </c>
      <c r="D616" s="62" t="s">
        <v>2527</v>
      </c>
      <c r="E616" s="62">
        <v>2230</v>
      </c>
    </row>
    <row r="617" ht="14.25" spans="1:5">
      <c r="A617" s="62">
        <v>202001</v>
      </c>
      <c r="B617" s="62" t="s">
        <v>2519</v>
      </c>
      <c r="C617" s="62" t="s">
        <v>2520</v>
      </c>
      <c r="D617" s="62" t="s">
        <v>2527</v>
      </c>
      <c r="E617" s="62">
        <v>18921</v>
      </c>
    </row>
    <row r="618" ht="14.25" spans="1:5">
      <c r="A618" s="62">
        <v>202003</v>
      </c>
      <c r="B618" s="62" t="s">
        <v>2530</v>
      </c>
      <c r="C618" s="62" t="s">
        <v>2528</v>
      </c>
      <c r="D618" s="62" t="s">
        <v>2529</v>
      </c>
      <c r="E618" s="62">
        <v>13858</v>
      </c>
    </row>
    <row r="619" ht="14.25" spans="1:5">
      <c r="A619" s="62">
        <v>202005</v>
      </c>
      <c r="B619" s="62" t="s">
        <v>2517</v>
      </c>
      <c r="C619" s="62" t="s">
        <v>2526</v>
      </c>
      <c r="D619" s="62" t="s">
        <v>2523</v>
      </c>
      <c r="E619" s="62">
        <v>9494</v>
      </c>
    </row>
    <row r="620" ht="14.25" spans="1:5">
      <c r="A620" s="62">
        <v>202004</v>
      </c>
      <c r="B620" s="62" t="s">
        <v>2524</v>
      </c>
      <c r="C620" s="62" t="s">
        <v>2528</v>
      </c>
      <c r="D620" s="62" t="s">
        <v>2523</v>
      </c>
      <c r="E620" s="62">
        <v>16065</v>
      </c>
    </row>
    <row r="621" ht="14.25" spans="1:5">
      <c r="A621" s="62">
        <v>202004</v>
      </c>
      <c r="B621" s="62" t="s">
        <v>2525</v>
      </c>
      <c r="C621" s="62" t="s">
        <v>2518</v>
      </c>
      <c r="D621" s="62" t="s">
        <v>2523</v>
      </c>
      <c r="E621" s="62">
        <v>18889</v>
      </c>
    </row>
    <row r="622" ht="14.25" spans="1:5">
      <c r="A622" s="62">
        <v>202002</v>
      </c>
      <c r="B622" s="62" t="s">
        <v>2525</v>
      </c>
      <c r="C622" s="62" t="s">
        <v>2521</v>
      </c>
      <c r="D622" s="62" t="s">
        <v>2223</v>
      </c>
      <c r="E622" s="62">
        <v>4584</v>
      </c>
    </row>
    <row r="623" ht="14.25" spans="1:5">
      <c r="A623" s="62">
        <v>202007</v>
      </c>
      <c r="B623" s="62" t="s">
        <v>2519</v>
      </c>
      <c r="C623" s="62" t="s">
        <v>2531</v>
      </c>
      <c r="D623" s="62" t="s">
        <v>2527</v>
      </c>
      <c r="E623" s="62">
        <v>202</v>
      </c>
    </row>
    <row r="624" ht="14.25" spans="1:5">
      <c r="A624" s="62">
        <v>202005</v>
      </c>
      <c r="B624" s="62" t="s">
        <v>2519</v>
      </c>
      <c r="C624" s="62" t="s">
        <v>2528</v>
      </c>
      <c r="D624" s="62" t="s">
        <v>2527</v>
      </c>
      <c r="E624" s="62">
        <v>8779</v>
      </c>
    </row>
    <row r="625" ht="14.25" spans="1:5">
      <c r="A625" s="62">
        <v>202009</v>
      </c>
      <c r="B625" s="62" t="s">
        <v>2517</v>
      </c>
      <c r="C625" s="62" t="s">
        <v>2531</v>
      </c>
      <c r="D625" s="62" t="s">
        <v>2234</v>
      </c>
      <c r="E625" s="62">
        <v>10185</v>
      </c>
    </row>
    <row r="626" ht="14.25" spans="1:5">
      <c r="A626" s="62">
        <v>202005</v>
      </c>
      <c r="B626" s="62" t="s">
        <v>2517</v>
      </c>
      <c r="C626" s="62" t="s">
        <v>2526</v>
      </c>
      <c r="D626" s="62" t="s">
        <v>2234</v>
      </c>
      <c r="E626" s="62">
        <v>3643</v>
      </c>
    </row>
    <row r="627" ht="14.25" spans="1:5">
      <c r="A627" s="62">
        <v>202006</v>
      </c>
      <c r="B627" s="62" t="s">
        <v>2519</v>
      </c>
      <c r="C627" s="62" t="s">
        <v>2526</v>
      </c>
      <c r="D627" s="62" t="s">
        <v>2234</v>
      </c>
      <c r="E627" s="62">
        <v>6242</v>
      </c>
    </row>
    <row r="628" ht="14.25" spans="1:5">
      <c r="A628" s="62">
        <v>202004</v>
      </c>
      <c r="B628" s="62" t="s">
        <v>2530</v>
      </c>
      <c r="C628" s="62" t="s">
        <v>2528</v>
      </c>
      <c r="D628" s="62" t="s">
        <v>2523</v>
      </c>
      <c r="E628" s="62">
        <v>17877</v>
      </c>
    </row>
    <row r="629" ht="14.25" spans="1:5">
      <c r="A629" s="62">
        <v>202004</v>
      </c>
      <c r="B629" s="62" t="s">
        <v>2524</v>
      </c>
      <c r="C629" s="62" t="s">
        <v>2518</v>
      </c>
      <c r="D629" s="62" t="s">
        <v>2527</v>
      </c>
      <c r="E629" s="62">
        <v>18315</v>
      </c>
    </row>
    <row r="630" ht="14.25" spans="1:5">
      <c r="A630" s="62">
        <v>202008</v>
      </c>
      <c r="B630" s="62" t="s">
        <v>2522</v>
      </c>
      <c r="C630" s="62" t="s">
        <v>2520</v>
      </c>
      <c r="D630" s="62" t="s">
        <v>2529</v>
      </c>
      <c r="E630" s="62">
        <v>3276</v>
      </c>
    </row>
    <row r="631" ht="14.25" spans="1:5">
      <c r="A631" s="62">
        <v>202006</v>
      </c>
      <c r="B631" s="62" t="s">
        <v>2519</v>
      </c>
      <c r="C631" s="62" t="s">
        <v>2526</v>
      </c>
      <c r="D631" s="62" t="s">
        <v>2529</v>
      </c>
      <c r="E631" s="62">
        <v>5557</v>
      </c>
    </row>
    <row r="632" ht="14.25" spans="1:5">
      <c r="A632" s="62">
        <v>202001</v>
      </c>
      <c r="B632" s="62" t="s">
        <v>2524</v>
      </c>
      <c r="C632" s="62" t="s">
        <v>2518</v>
      </c>
      <c r="D632" s="62" t="s">
        <v>2529</v>
      </c>
      <c r="E632" s="62">
        <v>2735</v>
      </c>
    </row>
    <row r="633" ht="14.25" spans="1:5">
      <c r="A633" s="62">
        <v>202002</v>
      </c>
      <c r="B633" s="62" t="s">
        <v>2522</v>
      </c>
      <c r="C633" s="62" t="s">
        <v>2520</v>
      </c>
      <c r="D633" s="62" t="s">
        <v>2527</v>
      </c>
      <c r="E633" s="62">
        <v>2064</v>
      </c>
    </row>
    <row r="634" ht="14.25" spans="1:5">
      <c r="A634" s="62">
        <v>202002</v>
      </c>
      <c r="B634" s="62" t="s">
        <v>2519</v>
      </c>
      <c r="C634" s="62" t="s">
        <v>2531</v>
      </c>
      <c r="D634" s="62" t="s">
        <v>2234</v>
      </c>
      <c r="E634" s="62">
        <v>19816</v>
      </c>
    </row>
    <row r="635" ht="14.25" spans="1:5">
      <c r="A635" s="62">
        <v>202007</v>
      </c>
      <c r="B635" s="62" t="s">
        <v>2519</v>
      </c>
      <c r="C635" s="62" t="s">
        <v>2526</v>
      </c>
      <c r="D635" s="62" t="s">
        <v>2223</v>
      </c>
      <c r="E635" s="62">
        <v>19322</v>
      </c>
    </row>
    <row r="636" ht="14.25" spans="1:5">
      <c r="A636" s="62">
        <v>202005</v>
      </c>
      <c r="B636" s="62" t="s">
        <v>2530</v>
      </c>
      <c r="C636" s="62" t="s">
        <v>2528</v>
      </c>
      <c r="D636" s="62" t="s">
        <v>2223</v>
      </c>
      <c r="E636" s="62">
        <v>19562</v>
      </c>
    </row>
    <row r="637" ht="14.25" spans="1:5">
      <c r="A637" s="62">
        <v>202009</v>
      </c>
      <c r="B637" s="62" t="s">
        <v>2522</v>
      </c>
      <c r="C637" s="62" t="s">
        <v>2520</v>
      </c>
      <c r="D637" s="62" t="s">
        <v>2527</v>
      </c>
      <c r="E637" s="62">
        <v>16561</v>
      </c>
    </row>
    <row r="638" ht="14.25" spans="1:5">
      <c r="A638" s="62">
        <v>202003</v>
      </c>
      <c r="B638" s="62" t="s">
        <v>2524</v>
      </c>
      <c r="C638" s="62" t="s">
        <v>2528</v>
      </c>
      <c r="D638" s="62" t="s">
        <v>2523</v>
      </c>
      <c r="E638" s="62">
        <v>10558</v>
      </c>
    </row>
    <row r="639" ht="14.25" spans="1:5">
      <c r="A639" s="62">
        <v>202001</v>
      </c>
      <c r="B639" s="62" t="s">
        <v>2517</v>
      </c>
      <c r="C639" s="62" t="s">
        <v>2528</v>
      </c>
      <c r="D639" s="62" t="s">
        <v>2527</v>
      </c>
      <c r="E639" s="62">
        <v>13456</v>
      </c>
    </row>
    <row r="640" ht="14.25" spans="1:5">
      <c r="A640" s="62">
        <v>202004</v>
      </c>
      <c r="B640" s="62" t="s">
        <v>2524</v>
      </c>
      <c r="C640" s="62" t="s">
        <v>2531</v>
      </c>
      <c r="D640" s="62" t="s">
        <v>2223</v>
      </c>
      <c r="E640" s="62">
        <v>5913</v>
      </c>
    </row>
    <row r="641" ht="14.25" spans="1:5">
      <c r="A641" s="62">
        <v>202005</v>
      </c>
      <c r="B641" s="62" t="s">
        <v>2522</v>
      </c>
      <c r="C641" s="62" t="s">
        <v>2528</v>
      </c>
      <c r="D641" s="62" t="s">
        <v>2527</v>
      </c>
      <c r="E641" s="62">
        <v>14963</v>
      </c>
    </row>
    <row r="642" ht="14.25" spans="1:5">
      <c r="A642" s="62">
        <v>202004</v>
      </c>
      <c r="B642" s="62" t="s">
        <v>2525</v>
      </c>
      <c r="C642" s="62" t="s">
        <v>2528</v>
      </c>
      <c r="D642" s="62" t="s">
        <v>2527</v>
      </c>
      <c r="E642" s="62">
        <v>4588</v>
      </c>
    </row>
    <row r="643" ht="14.25" spans="1:5">
      <c r="A643" s="62">
        <v>202005</v>
      </c>
      <c r="B643" s="62" t="s">
        <v>2530</v>
      </c>
      <c r="C643" s="62" t="s">
        <v>2526</v>
      </c>
      <c r="D643" s="62" t="s">
        <v>2223</v>
      </c>
      <c r="E643" s="62">
        <v>19002</v>
      </c>
    </row>
    <row r="644" ht="14.25" spans="1:5">
      <c r="A644" s="62">
        <v>202006</v>
      </c>
      <c r="B644" s="62" t="s">
        <v>2525</v>
      </c>
      <c r="C644" s="62" t="s">
        <v>2531</v>
      </c>
      <c r="D644" s="62" t="s">
        <v>2527</v>
      </c>
      <c r="E644" s="62">
        <v>19082</v>
      </c>
    </row>
    <row r="645" ht="14.25" spans="1:5">
      <c r="A645" s="62">
        <v>202007</v>
      </c>
      <c r="B645" s="62" t="s">
        <v>2525</v>
      </c>
      <c r="C645" s="62" t="s">
        <v>2526</v>
      </c>
      <c r="D645" s="62" t="s">
        <v>2529</v>
      </c>
      <c r="E645" s="62">
        <v>9984</v>
      </c>
    </row>
    <row r="646" ht="14.25" spans="1:5">
      <c r="A646" s="62">
        <v>202009</v>
      </c>
      <c r="B646" s="62" t="s">
        <v>2519</v>
      </c>
      <c r="C646" s="62" t="s">
        <v>2526</v>
      </c>
      <c r="D646" s="62" t="s">
        <v>2223</v>
      </c>
      <c r="E646" s="62">
        <v>19234</v>
      </c>
    </row>
    <row r="647" ht="14.25" spans="1:5">
      <c r="A647" s="62">
        <v>202007</v>
      </c>
      <c r="B647" s="62" t="s">
        <v>2517</v>
      </c>
      <c r="C647" s="62" t="s">
        <v>2518</v>
      </c>
      <c r="D647" s="62" t="s">
        <v>2529</v>
      </c>
      <c r="E647" s="62">
        <v>5400</v>
      </c>
    </row>
    <row r="648" ht="14.25" spans="1:5">
      <c r="A648" s="62">
        <v>202007</v>
      </c>
      <c r="B648" s="62" t="s">
        <v>2517</v>
      </c>
      <c r="C648" s="62" t="s">
        <v>2526</v>
      </c>
      <c r="D648" s="62" t="s">
        <v>2529</v>
      </c>
      <c r="E648" s="62">
        <v>8460</v>
      </c>
    </row>
    <row r="649" ht="14.25" spans="1:5">
      <c r="A649" s="62">
        <v>202003</v>
      </c>
      <c r="B649" s="62" t="s">
        <v>2519</v>
      </c>
      <c r="C649" s="62" t="s">
        <v>2520</v>
      </c>
      <c r="D649" s="62" t="s">
        <v>2523</v>
      </c>
      <c r="E649" s="62">
        <v>17755</v>
      </c>
    </row>
    <row r="650" ht="14.25" spans="1:5">
      <c r="A650" s="62">
        <v>202006</v>
      </c>
      <c r="B650" s="62" t="s">
        <v>2519</v>
      </c>
      <c r="C650" s="62" t="s">
        <v>2531</v>
      </c>
      <c r="D650" s="62" t="s">
        <v>2527</v>
      </c>
      <c r="E650" s="62">
        <v>18624</v>
      </c>
    </row>
    <row r="651" ht="14.25" spans="1:5">
      <c r="A651" s="62">
        <v>202005</v>
      </c>
      <c r="B651" s="62" t="s">
        <v>2525</v>
      </c>
      <c r="C651" s="62" t="s">
        <v>2518</v>
      </c>
      <c r="D651" s="62" t="s">
        <v>2234</v>
      </c>
      <c r="E651" s="62">
        <v>14236</v>
      </c>
    </row>
    <row r="652" ht="14.25" spans="1:5">
      <c r="A652" s="62">
        <v>202002</v>
      </c>
      <c r="B652" s="62" t="s">
        <v>2525</v>
      </c>
      <c r="C652" s="62" t="s">
        <v>2528</v>
      </c>
      <c r="D652" s="62" t="s">
        <v>2527</v>
      </c>
      <c r="E652" s="62">
        <v>1866</v>
      </c>
    </row>
    <row r="653" ht="14.25" spans="1:5">
      <c r="A653" s="62">
        <v>202005</v>
      </c>
      <c r="B653" s="62" t="s">
        <v>2524</v>
      </c>
      <c r="C653" s="62" t="s">
        <v>2521</v>
      </c>
      <c r="D653" s="62" t="s">
        <v>2523</v>
      </c>
      <c r="E653" s="62">
        <v>9957</v>
      </c>
    </row>
    <row r="654" ht="14.25" spans="1:5">
      <c r="A654" s="62">
        <v>202009</v>
      </c>
      <c r="B654" s="62" t="s">
        <v>2530</v>
      </c>
      <c r="C654" s="62" t="s">
        <v>2521</v>
      </c>
      <c r="D654" s="62" t="s">
        <v>2523</v>
      </c>
      <c r="E654" s="62">
        <v>6646</v>
      </c>
    </row>
    <row r="655" ht="14.25" spans="1:5">
      <c r="A655" s="62">
        <v>202001</v>
      </c>
      <c r="B655" s="62" t="s">
        <v>2530</v>
      </c>
      <c r="C655" s="62" t="s">
        <v>2528</v>
      </c>
      <c r="D655" s="62" t="s">
        <v>2527</v>
      </c>
      <c r="E655" s="62">
        <v>8436</v>
      </c>
    </row>
    <row r="656" ht="14.25" spans="1:5">
      <c r="A656" s="62">
        <v>202007</v>
      </c>
      <c r="B656" s="62" t="s">
        <v>2524</v>
      </c>
      <c r="C656" s="62" t="s">
        <v>2518</v>
      </c>
      <c r="D656" s="62" t="s">
        <v>2523</v>
      </c>
      <c r="E656" s="62">
        <v>11081</v>
      </c>
    </row>
    <row r="657" ht="14.25" spans="1:5">
      <c r="A657" s="62">
        <v>202001</v>
      </c>
      <c r="B657" s="62" t="s">
        <v>2524</v>
      </c>
      <c r="C657" s="62" t="s">
        <v>2531</v>
      </c>
      <c r="D657" s="62" t="s">
        <v>2240</v>
      </c>
      <c r="E657" s="62">
        <v>17806</v>
      </c>
    </row>
    <row r="658" ht="14.25" spans="1:5">
      <c r="A658" s="62">
        <v>202002</v>
      </c>
      <c r="B658" s="62" t="s">
        <v>2530</v>
      </c>
      <c r="C658" s="62" t="s">
        <v>2520</v>
      </c>
      <c r="D658" s="62" t="s">
        <v>2240</v>
      </c>
      <c r="E658" s="62">
        <v>12670</v>
      </c>
    </row>
    <row r="659" ht="14.25" spans="1:5">
      <c r="A659" s="62">
        <v>202003</v>
      </c>
      <c r="B659" s="62" t="s">
        <v>2530</v>
      </c>
      <c r="C659" s="62" t="s">
        <v>2520</v>
      </c>
      <c r="D659" s="62" t="s">
        <v>2240</v>
      </c>
      <c r="E659" s="62">
        <v>10262</v>
      </c>
    </row>
    <row r="660" ht="14.25" spans="1:5">
      <c r="A660" s="62">
        <v>202006</v>
      </c>
      <c r="B660" s="62" t="s">
        <v>2519</v>
      </c>
      <c r="C660" s="62" t="s">
        <v>2521</v>
      </c>
      <c r="D660" s="62" t="s">
        <v>2234</v>
      </c>
      <c r="E660" s="62">
        <v>13498</v>
      </c>
    </row>
    <row r="661" ht="14.25" spans="1:5">
      <c r="A661" s="62">
        <v>202004</v>
      </c>
      <c r="B661" s="62" t="s">
        <v>2524</v>
      </c>
      <c r="C661" s="62" t="s">
        <v>2520</v>
      </c>
      <c r="D661" s="62" t="s">
        <v>2234</v>
      </c>
      <c r="E661" s="62">
        <v>2131</v>
      </c>
    </row>
    <row r="662" ht="14.25" spans="1:5">
      <c r="A662" s="62">
        <v>202002</v>
      </c>
      <c r="B662" s="62" t="s">
        <v>2517</v>
      </c>
      <c r="C662" s="62" t="s">
        <v>2528</v>
      </c>
      <c r="D662" s="62" t="s">
        <v>2529</v>
      </c>
      <c r="E662" s="62">
        <v>16463</v>
      </c>
    </row>
    <row r="663" ht="14.25" spans="1:5">
      <c r="A663" s="62">
        <v>202004</v>
      </c>
      <c r="B663" s="62" t="s">
        <v>2525</v>
      </c>
      <c r="C663" s="62" t="s">
        <v>2528</v>
      </c>
      <c r="D663" s="62" t="s">
        <v>2240</v>
      </c>
      <c r="E663" s="62">
        <v>1466</v>
      </c>
    </row>
    <row r="664" ht="14.25" spans="1:5">
      <c r="A664" s="62">
        <v>202006</v>
      </c>
      <c r="B664" s="62" t="s">
        <v>2525</v>
      </c>
      <c r="C664" s="62" t="s">
        <v>2531</v>
      </c>
      <c r="D664" s="62" t="s">
        <v>2234</v>
      </c>
      <c r="E664" s="62">
        <v>14331</v>
      </c>
    </row>
    <row r="665" ht="14.25" spans="1:5">
      <c r="A665" s="62">
        <v>202005</v>
      </c>
      <c r="B665" s="62" t="s">
        <v>2524</v>
      </c>
      <c r="C665" s="62" t="s">
        <v>2531</v>
      </c>
      <c r="D665" s="62" t="s">
        <v>2523</v>
      </c>
      <c r="E665" s="62">
        <v>15228</v>
      </c>
    </row>
    <row r="666" ht="14.25" spans="1:5">
      <c r="A666" s="62">
        <v>202008</v>
      </c>
      <c r="B666" s="62" t="s">
        <v>2530</v>
      </c>
      <c r="C666" s="62" t="s">
        <v>2526</v>
      </c>
      <c r="D666" s="62" t="s">
        <v>2240</v>
      </c>
      <c r="E666" s="62">
        <v>7584</v>
      </c>
    </row>
    <row r="667" ht="14.25" spans="1:5">
      <c r="A667" s="62">
        <v>202001</v>
      </c>
      <c r="B667" s="62" t="s">
        <v>2517</v>
      </c>
      <c r="C667" s="62" t="s">
        <v>2521</v>
      </c>
      <c r="D667" s="62" t="s">
        <v>2523</v>
      </c>
      <c r="E667" s="62">
        <v>10414</v>
      </c>
    </row>
    <row r="668" ht="14.25" spans="1:5">
      <c r="A668" s="62">
        <v>202007</v>
      </c>
      <c r="B668" s="62" t="s">
        <v>2519</v>
      </c>
      <c r="C668" s="62" t="s">
        <v>2518</v>
      </c>
      <c r="D668" s="62" t="s">
        <v>2529</v>
      </c>
      <c r="E668" s="62">
        <v>2104</v>
      </c>
    </row>
    <row r="669" ht="14.25" spans="1:5">
      <c r="A669" s="62">
        <v>202005</v>
      </c>
      <c r="B669" s="62" t="s">
        <v>2517</v>
      </c>
      <c r="C669" s="62" t="s">
        <v>2528</v>
      </c>
      <c r="D669" s="62" t="s">
        <v>2527</v>
      </c>
      <c r="E669" s="62">
        <v>17010</v>
      </c>
    </row>
    <row r="670" ht="14.25" spans="1:5">
      <c r="A670" s="62">
        <v>202004</v>
      </c>
      <c r="B670" s="62" t="s">
        <v>2517</v>
      </c>
      <c r="C670" s="62" t="s">
        <v>2520</v>
      </c>
      <c r="D670" s="62" t="s">
        <v>2234</v>
      </c>
      <c r="E670" s="62">
        <v>18077</v>
      </c>
    </row>
    <row r="671" ht="14.25" spans="1:5">
      <c r="A671" s="62">
        <v>202009</v>
      </c>
      <c r="B671" s="62" t="s">
        <v>2524</v>
      </c>
      <c r="C671" s="62" t="s">
        <v>2520</v>
      </c>
      <c r="D671" s="62" t="s">
        <v>2234</v>
      </c>
      <c r="E671" s="62">
        <v>16064</v>
      </c>
    </row>
    <row r="672" ht="14.25" spans="1:5">
      <c r="A672" s="62">
        <v>202008</v>
      </c>
      <c r="B672" s="62" t="s">
        <v>2519</v>
      </c>
      <c r="C672" s="62" t="s">
        <v>2520</v>
      </c>
      <c r="D672" s="62" t="s">
        <v>2527</v>
      </c>
      <c r="E672" s="62">
        <v>12611</v>
      </c>
    </row>
    <row r="673" ht="14.25" spans="1:5">
      <c r="A673" s="62">
        <v>202003</v>
      </c>
      <c r="B673" s="62" t="s">
        <v>2524</v>
      </c>
      <c r="C673" s="62" t="s">
        <v>2520</v>
      </c>
      <c r="D673" s="62" t="s">
        <v>2223</v>
      </c>
      <c r="E673" s="62">
        <v>9684</v>
      </c>
    </row>
    <row r="674" ht="14.25" spans="1:5">
      <c r="A674" s="62">
        <v>202009</v>
      </c>
      <c r="B674" s="62" t="s">
        <v>2517</v>
      </c>
      <c r="C674" s="62" t="s">
        <v>2531</v>
      </c>
      <c r="D674" s="62" t="s">
        <v>2523</v>
      </c>
      <c r="E674" s="62">
        <v>5746</v>
      </c>
    </row>
    <row r="675" ht="14.25" spans="1:5">
      <c r="A675" s="62">
        <v>202001</v>
      </c>
      <c r="B675" s="62" t="s">
        <v>2530</v>
      </c>
      <c r="C675" s="62" t="s">
        <v>2531</v>
      </c>
      <c r="D675" s="62" t="s">
        <v>2529</v>
      </c>
      <c r="E675" s="62">
        <v>19446</v>
      </c>
    </row>
    <row r="676" ht="14.25" spans="1:5">
      <c r="A676" s="62">
        <v>202009</v>
      </c>
      <c r="B676" s="62" t="s">
        <v>2530</v>
      </c>
      <c r="C676" s="62" t="s">
        <v>2520</v>
      </c>
      <c r="D676" s="62" t="s">
        <v>2529</v>
      </c>
      <c r="E676" s="62">
        <v>5646</v>
      </c>
    </row>
    <row r="677" ht="14.25" spans="1:5">
      <c r="A677" s="62">
        <v>202002</v>
      </c>
      <c r="B677" s="62" t="s">
        <v>2517</v>
      </c>
      <c r="C677" s="62" t="s">
        <v>2531</v>
      </c>
      <c r="D677" s="62" t="s">
        <v>2527</v>
      </c>
      <c r="E677" s="62">
        <v>6670</v>
      </c>
    </row>
    <row r="678" ht="14.25" spans="1:5">
      <c r="A678" s="62">
        <v>202007</v>
      </c>
      <c r="B678" s="62" t="s">
        <v>2519</v>
      </c>
      <c r="C678" s="62" t="s">
        <v>2521</v>
      </c>
      <c r="D678" s="62" t="s">
        <v>2527</v>
      </c>
      <c r="E678" s="62">
        <v>17785</v>
      </c>
    </row>
    <row r="679" ht="14.25" spans="1:5">
      <c r="A679" s="62">
        <v>202005</v>
      </c>
      <c r="B679" s="62" t="s">
        <v>2525</v>
      </c>
      <c r="C679" s="62" t="s">
        <v>2531</v>
      </c>
      <c r="D679" s="62" t="s">
        <v>2234</v>
      </c>
      <c r="E679" s="62">
        <v>19213</v>
      </c>
    </row>
    <row r="680" ht="14.25" spans="1:5">
      <c r="A680" s="62">
        <v>202009</v>
      </c>
      <c r="B680" s="62" t="s">
        <v>2519</v>
      </c>
      <c r="C680" s="62" t="s">
        <v>2520</v>
      </c>
      <c r="D680" s="62" t="s">
        <v>2529</v>
      </c>
      <c r="E680" s="62">
        <v>9825</v>
      </c>
    </row>
    <row r="681" ht="14.25" spans="1:5">
      <c r="A681" s="62">
        <v>202002</v>
      </c>
      <c r="B681" s="62" t="s">
        <v>2519</v>
      </c>
      <c r="C681" s="62" t="s">
        <v>2518</v>
      </c>
      <c r="D681" s="62" t="s">
        <v>2223</v>
      </c>
      <c r="E681" s="62">
        <v>11518</v>
      </c>
    </row>
    <row r="682" ht="14.25" spans="1:5">
      <c r="A682" s="62">
        <v>202002</v>
      </c>
      <c r="B682" s="62" t="s">
        <v>2530</v>
      </c>
      <c r="C682" s="62" t="s">
        <v>2531</v>
      </c>
      <c r="D682" s="62" t="s">
        <v>2529</v>
      </c>
      <c r="E682" s="62">
        <v>3921</v>
      </c>
    </row>
    <row r="683" ht="14.25" spans="1:5">
      <c r="A683" s="62">
        <v>202006</v>
      </c>
      <c r="B683" s="62" t="s">
        <v>2525</v>
      </c>
      <c r="C683" s="62" t="s">
        <v>2518</v>
      </c>
      <c r="D683" s="62" t="s">
        <v>2527</v>
      </c>
      <c r="E683" s="62">
        <v>5381</v>
      </c>
    </row>
    <row r="684" ht="14.25" spans="1:5">
      <c r="A684" s="62">
        <v>202004</v>
      </c>
      <c r="B684" s="62" t="s">
        <v>2530</v>
      </c>
      <c r="C684" s="62" t="s">
        <v>2518</v>
      </c>
      <c r="D684" s="62" t="s">
        <v>2529</v>
      </c>
      <c r="E684" s="62">
        <v>3498</v>
      </c>
    </row>
    <row r="685" ht="14.25" spans="1:5">
      <c r="A685" s="62">
        <v>202006</v>
      </c>
      <c r="B685" s="62" t="s">
        <v>2524</v>
      </c>
      <c r="C685" s="62" t="s">
        <v>2526</v>
      </c>
      <c r="D685" s="62" t="s">
        <v>2523</v>
      </c>
      <c r="E685" s="62">
        <v>7791</v>
      </c>
    </row>
    <row r="686" ht="14.25" spans="1:5">
      <c r="A686" s="62">
        <v>202004</v>
      </c>
      <c r="B686" s="62" t="s">
        <v>2530</v>
      </c>
      <c r="C686" s="62" t="s">
        <v>2521</v>
      </c>
      <c r="D686" s="62" t="s">
        <v>2527</v>
      </c>
      <c r="E686" s="62">
        <v>19253</v>
      </c>
    </row>
    <row r="687" ht="14.25" spans="1:5">
      <c r="A687" s="62">
        <v>202002</v>
      </c>
      <c r="B687" s="62" t="s">
        <v>2522</v>
      </c>
      <c r="C687" s="62" t="s">
        <v>2518</v>
      </c>
      <c r="D687" s="62" t="s">
        <v>2223</v>
      </c>
      <c r="E687" s="62">
        <v>265</v>
      </c>
    </row>
    <row r="688" ht="14.25" spans="1:5">
      <c r="A688" s="62">
        <v>202007</v>
      </c>
      <c r="B688" s="62" t="s">
        <v>2519</v>
      </c>
      <c r="C688" s="62" t="s">
        <v>2531</v>
      </c>
      <c r="D688" s="62" t="s">
        <v>2223</v>
      </c>
      <c r="E688" s="62">
        <v>12530</v>
      </c>
    </row>
    <row r="689" ht="14.25" spans="1:5">
      <c r="A689" s="62">
        <v>202005</v>
      </c>
      <c r="B689" s="62" t="s">
        <v>2524</v>
      </c>
      <c r="C689" s="62" t="s">
        <v>2518</v>
      </c>
      <c r="D689" s="62" t="s">
        <v>2234</v>
      </c>
      <c r="E689" s="62">
        <v>17965</v>
      </c>
    </row>
    <row r="690" ht="14.25" spans="1:5">
      <c r="A690" s="62">
        <v>202002</v>
      </c>
      <c r="B690" s="62" t="s">
        <v>2524</v>
      </c>
      <c r="C690" s="62" t="s">
        <v>2528</v>
      </c>
      <c r="D690" s="62" t="s">
        <v>2223</v>
      </c>
      <c r="E690" s="62">
        <v>1226</v>
      </c>
    </row>
    <row r="691" ht="14.25" spans="1:5">
      <c r="A691" s="62">
        <v>202008</v>
      </c>
      <c r="B691" s="62" t="s">
        <v>2517</v>
      </c>
      <c r="C691" s="62" t="s">
        <v>2528</v>
      </c>
      <c r="D691" s="62" t="s">
        <v>2529</v>
      </c>
      <c r="E691" s="62">
        <v>4332</v>
      </c>
    </row>
    <row r="692" ht="14.25" spans="1:5">
      <c r="A692" s="62">
        <v>202002</v>
      </c>
      <c r="B692" s="62" t="s">
        <v>2517</v>
      </c>
      <c r="C692" s="62" t="s">
        <v>2521</v>
      </c>
      <c r="D692" s="62" t="s">
        <v>2240</v>
      </c>
      <c r="E692" s="62">
        <v>12980</v>
      </c>
    </row>
    <row r="693" ht="14.25" spans="1:5">
      <c r="A693" s="62">
        <v>202004</v>
      </c>
      <c r="B693" s="62" t="s">
        <v>2519</v>
      </c>
      <c r="C693" s="62" t="s">
        <v>2531</v>
      </c>
      <c r="D693" s="62" t="s">
        <v>2223</v>
      </c>
      <c r="E693" s="62">
        <v>6050</v>
      </c>
    </row>
    <row r="694" ht="14.25" spans="1:5">
      <c r="A694" s="62">
        <v>202005</v>
      </c>
      <c r="B694" s="62" t="s">
        <v>2524</v>
      </c>
      <c r="C694" s="62" t="s">
        <v>2531</v>
      </c>
      <c r="D694" s="62" t="s">
        <v>2529</v>
      </c>
      <c r="E694" s="62">
        <v>9404</v>
      </c>
    </row>
    <row r="695" ht="14.25" spans="1:5">
      <c r="A695" s="62">
        <v>202007</v>
      </c>
      <c r="B695" s="62" t="s">
        <v>2530</v>
      </c>
      <c r="C695" s="62" t="s">
        <v>2521</v>
      </c>
      <c r="D695" s="62" t="s">
        <v>2234</v>
      </c>
      <c r="E695" s="62">
        <v>6264</v>
      </c>
    </row>
    <row r="696" ht="14.25" spans="1:5">
      <c r="A696" s="62">
        <v>202006</v>
      </c>
      <c r="B696" s="62" t="s">
        <v>2525</v>
      </c>
      <c r="C696" s="62" t="s">
        <v>2521</v>
      </c>
      <c r="D696" s="62" t="s">
        <v>2529</v>
      </c>
      <c r="E696" s="62">
        <v>18092</v>
      </c>
    </row>
    <row r="697" ht="14.25" spans="1:5">
      <c r="A697" s="62">
        <v>202002</v>
      </c>
      <c r="B697" s="62" t="s">
        <v>2522</v>
      </c>
      <c r="C697" s="62" t="s">
        <v>2520</v>
      </c>
      <c r="D697" s="62" t="s">
        <v>2240</v>
      </c>
      <c r="E697" s="62">
        <v>6802</v>
      </c>
    </row>
    <row r="698" ht="14.25" spans="1:5">
      <c r="A698" s="62">
        <v>202006</v>
      </c>
      <c r="B698" s="62" t="s">
        <v>2525</v>
      </c>
      <c r="C698" s="62" t="s">
        <v>2521</v>
      </c>
      <c r="D698" s="62" t="s">
        <v>2527</v>
      </c>
      <c r="E698" s="62">
        <v>6433</v>
      </c>
    </row>
    <row r="699" ht="14.25" spans="1:5">
      <c r="A699" s="62">
        <v>202004</v>
      </c>
      <c r="B699" s="62" t="s">
        <v>2517</v>
      </c>
      <c r="C699" s="62" t="s">
        <v>2531</v>
      </c>
      <c r="D699" s="62" t="s">
        <v>2523</v>
      </c>
      <c r="E699" s="62">
        <v>3638</v>
      </c>
    </row>
    <row r="700" ht="14.25" spans="1:5">
      <c r="A700" s="62">
        <v>202004</v>
      </c>
      <c r="B700" s="62" t="s">
        <v>2524</v>
      </c>
      <c r="C700" s="62" t="s">
        <v>2521</v>
      </c>
      <c r="D700" s="62" t="s">
        <v>2223</v>
      </c>
      <c r="E700" s="62">
        <v>12674</v>
      </c>
    </row>
    <row r="701" ht="14.25" spans="1:5">
      <c r="A701" s="62">
        <v>202008</v>
      </c>
      <c r="B701" s="62" t="s">
        <v>2522</v>
      </c>
      <c r="C701" s="62" t="s">
        <v>2521</v>
      </c>
      <c r="D701" s="62" t="s">
        <v>2523</v>
      </c>
      <c r="E701" s="62">
        <v>18181</v>
      </c>
    </row>
    <row r="702" ht="14.25" spans="1:5">
      <c r="A702" s="62">
        <v>202003</v>
      </c>
      <c r="B702" s="62" t="s">
        <v>2517</v>
      </c>
      <c r="C702" s="62" t="s">
        <v>2521</v>
      </c>
      <c r="D702" s="62" t="s">
        <v>2523</v>
      </c>
      <c r="E702" s="62">
        <v>15348</v>
      </c>
    </row>
    <row r="703" ht="14.25" spans="1:5">
      <c r="A703" s="62">
        <v>202009</v>
      </c>
      <c r="B703" s="62" t="s">
        <v>2524</v>
      </c>
      <c r="C703" s="62" t="s">
        <v>2531</v>
      </c>
      <c r="D703" s="62" t="s">
        <v>2234</v>
      </c>
      <c r="E703" s="62">
        <v>6499</v>
      </c>
    </row>
    <row r="704" ht="14.25" spans="1:5">
      <c r="A704" s="62">
        <v>202006</v>
      </c>
      <c r="B704" s="62" t="s">
        <v>2525</v>
      </c>
      <c r="C704" s="62" t="s">
        <v>2521</v>
      </c>
      <c r="D704" s="62" t="s">
        <v>2240</v>
      </c>
      <c r="E704" s="62">
        <v>7526</v>
      </c>
    </row>
    <row r="705" ht="14.25" spans="1:5">
      <c r="A705" s="62">
        <v>202001</v>
      </c>
      <c r="B705" s="62" t="s">
        <v>2524</v>
      </c>
      <c r="C705" s="62" t="s">
        <v>2520</v>
      </c>
      <c r="D705" s="62" t="s">
        <v>2223</v>
      </c>
      <c r="E705" s="62">
        <v>9543</v>
      </c>
    </row>
    <row r="706" ht="14.25" spans="1:5">
      <c r="A706" s="62">
        <v>202004</v>
      </c>
      <c r="B706" s="62" t="s">
        <v>2530</v>
      </c>
      <c r="C706" s="62" t="s">
        <v>2518</v>
      </c>
      <c r="D706" s="62" t="s">
        <v>2527</v>
      </c>
      <c r="E706" s="62">
        <v>15101</v>
      </c>
    </row>
    <row r="707" ht="14.25" spans="1:5">
      <c r="A707" s="62">
        <v>202002</v>
      </c>
      <c r="B707" s="62" t="s">
        <v>2525</v>
      </c>
      <c r="C707" s="62" t="s">
        <v>2526</v>
      </c>
      <c r="D707" s="62" t="s">
        <v>2223</v>
      </c>
      <c r="E707" s="62">
        <v>19310</v>
      </c>
    </row>
    <row r="708" ht="14.25" spans="1:5">
      <c r="A708" s="62">
        <v>202007</v>
      </c>
      <c r="B708" s="62" t="s">
        <v>2530</v>
      </c>
      <c r="C708" s="62" t="s">
        <v>2526</v>
      </c>
      <c r="D708" s="62" t="s">
        <v>2523</v>
      </c>
      <c r="E708" s="62">
        <v>6128</v>
      </c>
    </row>
    <row r="709" ht="14.25" spans="1:5">
      <c r="A709" s="62">
        <v>202003</v>
      </c>
      <c r="B709" s="62" t="s">
        <v>2525</v>
      </c>
      <c r="C709" s="62" t="s">
        <v>2531</v>
      </c>
      <c r="D709" s="62" t="s">
        <v>2523</v>
      </c>
      <c r="E709" s="62">
        <v>13781</v>
      </c>
    </row>
    <row r="710" ht="14.25" spans="1:5">
      <c r="A710" s="62">
        <v>202006</v>
      </c>
      <c r="B710" s="62" t="s">
        <v>2525</v>
      </c>
      <c r="C710" s="62" t="s">
        <v>2528</v>
      </c>
      <c r="D710" s="62" t="s">
        <v>2234</v>
      </c>
      <c r="E710" s="62">
        <v>11380</v>
      </c>
    </row>
    <row r="711" ht="14.25" spans="1:5">
      <c r="A711" s="62">
        <v>202001</v>
      </c>
      <c r="B711" s="62" t="s">
        <v>2524</v>
      </c>
      <c r="C711" s="62" t="s">
        <v>2531</v>
      </c>
      <c r="D711" s="62" t="s">
        <v>2234</v>
      </c>
      <c r="E711" s="62">
        <v>17934</v>
      </c>
    </row>
    <row r="712" ht="14.25" spans="1:5">
      <c r="A712" s="62">
        <v>202004</v>
      </c>
      <c r="B712" s="62" t="s">
        <v>2522</v>
      </c>
      <c r="C712" s="62" t="s">
        <v>2521</v>
      </c>
      <c r="D712" s="62" t="s">
        <v>2234</v>
      </c>
      <c r="E712" s="62">
        <v>17445</v>
      </c>
    </row>
    <row r="713" ht="14.25" spans="1:5">
      <c r="A713" s="62">
        <v>202003</v>
      </c>
      <c r="B713" s="62" t="s">
        <v>2519</v>
      </c>
      <c r="C713" s="62" t="s">
        <v>2526</v>
      </c>
      <c r="D713" s="62" t="s">
        <v>2523</v>
      </c>
      <c r="E713" s="62">
        <v>9620</v>
      </c>
    </row>
    <row r="714" ht="14.25" spans="1:5">
      <c r="A714" s="62">
        <v>202002</v>
      </c>
      <c r="B714" s="62" t="s">
        <v>2522</v>
      </c>
      <c r="C714" s="62" t="s">
        <v>2520</v>
      </c>
      <c r="D714" s="62" t="s">
        <v>2523</v>
      </c>
      <c r="E714" s="62">
        <v>4079</v>
      </c>
    </row>
    <row r="715" ht="14.25" spans="1:5">
      <c r="A715" s="62">
        <v>202003</v>
      </c>
      <c r="B715" s="62" t="s">
        <v>2519</v>
      </c>
      <c r="C715" s="62" t="s">
        <v>2521</v>
      </c>
      <c r="D715" s="62" t="s">
        <v>2223</v>
      </c>
      <c r="E715" s="62">
        <v>10361</v>
      </c>
    </row>
    <row r="716" ht="14.25" spans="1:5">
      <c r="A716" s="62">
        <v>202001</v>
      </c>
      <c r="B716" s="62" t="s">
        <v>2525</v>
      </c>
      <c r="C716" s="62" t="s">
        <v>2521</v>
      </c>
      <c r="D716" s="62" t="s">
        <v>2527</v>
      </c>
      <c r="E716" s="62">
        <v>10313</v>
      </c>
    </row>
    <row r="717" ht="14.25" spans="1:5">
      <c r="A717" s="62">
        <v>202006</v>
      </c>
      <c r="B717" s="62" t="s">
        <v>2519</v>
      </c>
      <c r="C717" s="62" t="s">
        <v>2520</v>
      </c>
      <c r="D717" s="62" t="s">
        <v>2529</v>
      </c>
      <c r="E717" s="62">
        <v>16843</v>
      </c>
    </row>
    <row r="718" ht="14.25" spans="1:5">
      <c r="A718" s="62">
        <v>202004</v>
      </c>
      <c r="B718" s="62" t="s">
        <v>2519</v>
      </c>
      <c r="C718" s="62" t="s">
        <v>2528</v>
      </c>
      <c r="D718" s="62" t="s">
        <v>2234</v>
      </c>
      <c r="E718" s="62">
        <v>15996</v>
      </c>
    </row>
    <row r="719" ht="14.25" spans="1:5">
      <c r="A719" s="62">
        <v>202009</v>
      </c>
      <c r="B719" s="62" t="s">
        <v>2519</v>
      </c>
      <c r="C719" s="62" t="s">
        <v>2528</v>
      </c>
      <c r="D719" s="62" t="s">
        <v>2523</v>
      </c>
      <c r="E719" s="62">
        <v>16729</v>
      </c>
    </row>
    <row r="720" ht="14.25" spans="1:5">
      <c r="A720" s="62">
        <v>202008</v>
      </c>
      <c r="B720" s="62" t="s">
        <v>2517</v>
      </c>
      <c r="C720" s="62" t="s">
        <v>2521</v>
      </c>
      <c r="D720" s="62" t="s">
        <v>2523</v>
      </c>
      <c r="E720" s="62">
        <v>6759</v>
      </c>
    </row>
    <row r="721" ht="14.25" spans="1:5">
      <c r="A721" s="62">
        <v>202002</v>
      </c>
      <c r="B721" s="62" t="s">
        <v>2522</v>
      </c>
      <c r="C721" s="62" t="s">
        <v>2528</v>
      </c>
      <c r="D721" s="62" t="s">
        <v>2527</v>
      </c>
      <c r="E721" s="62">
        <v>19832</v>
      </c>
    </row>
    <row r="722" ht="14.25" spans="1:5">
      <c r="A722" s="62">
        <v>202008</v>
      </c>
      <c r="B722" s="62" t="s">
        <v>2519</v>
      </c>
      <c r="C722" s="62" t="s">
        <v>2531</v>
      </c>
      <c r="D722" s="62" t="s">
        <v>2223</v>
      </c>
      <c r="E722" s="62">
        <v>10467</v>
      </c>
    </row>
    <row r="723" ht="14.25" spans="1:5">
      <c r="A723" s="62">
        <v>202004</v>
      </c>
      <c r="B723" s="62" t="s">
        <v>2517</v>
      </c>
      <c r="C723" s="62" t="s">
        <v>2520</v>
      </c>
      <c r="D723" s="62" t="s">
        <v>2529</v>
      </c>
      <c r="E723" s="62">
        <v>12196</v>
      </c>
    </row>
    <row r="724" ht="14.25" spans="1:5">
      <c r="A724" s="62">
        <v>202004</v>
      </c>
      <c r="B724" s="62" t="s">
        <v>2524</v>
      </c>
      <c r="C724" s="62" t="s">
        <v>2531</v>
      </c>
      <c r="D724" s="62" t="s">
        <v>2527</v>
      </c>
      <c r="E724" s="62">
        <v>18328</v>
      </c>
    </row>
    <row r="725" ht="14.25" spans="1:5">
      <c r="A725" s="62">
        <v>202004</v>
      </c>
      <c r="B725" s="62" t="s">
        <v>2519</v>
      </c>
      <c r="C725" s="62" t="s">
        <v>2520</v>
      </c>
      <c r="D725" s="62" t="s">
        <v>2523</v>
      </c>
      <c r="E725" s="62">
        <v>17918</v>
      </c>
    </row>
    <row r="726" ht="14.25" spans="1:5">
      <c r="A726" s="62">
        <v>202008</v>
      </c>
      <c r="B726" s="62" t="s">
        <v>2525</v>
      </c>
      <c r="C726" s="62" t="s">
        <v>2528</v>
      </c>
      <c r="D726" s="62" t="s">
        <v>2223</v>
      </c>
      <c r="E726" s="62">
        <v>14785</v>
      </c>
    </row>
    <row r="727" ht="14.25" spans="1:5">
      <c r="A727" s="62">
        <v>202001</v>
      </c>
      <c r="B727" s="62" t="s">
        <v>2519</v>
      </c>
      <c r="C727" s="62" t="s">
        <v>2518</v>
      </c>
      <c r="D727" s="62" t="s">
        <v>2523</v>
      </c>
      <c r="E727" s="62">
        <v>9501</v>
      </c>
    </row>
    <row r="728" ht="14.25" spans="1:5">
      <c r="A728" s="62">
        <v>202001</v>
      </c>
      <c r="B728" s="62" t="s">
        <v>2522</v>
      </c>
      <c r="C728" s="62" t="s">
        <v>2526</v>
      </c>
      <c r="D728" s="62" t="s">
        <v>2234</v>
      </c>
      <c r="E728" s="62">
        <v>9661</v>
      </c>
    </row>
    <row r="729" ht="14.25" spans="1:5">
      <c r="A729" s="62">
        <v>202004</v>
      </c>
      <c r="B729" s="62" t="s">
        <v>2524</v>
      </c>
      <c r="C729" s="62" t="s">
        <v>2526</v>
      </c>
      <c r="D729" s="62" t="s">
        <v>2523</v>
      </c>
      <c r="E729" s="62">
        <v>6154</v>
      </c>
    </row>
    <row r="730" ht="14.25" spans="1:5">
      <c r="A730" s="62">
        <v>202005</v>
      </c>
      <c r="B730" s="62" t="s">
        <v>2522</v>
      </c>
      <c r="C730" s="62" t="s">
        <v>2528</v>
      </c>
      <c r="D730" s="62" t="s">
        <v>2523</v>
      </c>
      <c r="E730" s="62">
        <v>18373</v>
      </c>
    </row>
    <row r="731" ht="14.25" spans="1:5">
      <c r="A731" s="62">
        <v>202007</v>
      </c>
      <c r="B731" s="62" t="s">
        <v>2522</v>
      </c>
      <c r="C731" s="62" t="s">
        <v>2528</v>
      </c>
      <c r="D731" s="62" t="s">
        <v>2523</v>
      </c>
      <c r="E731" s="62">
        <v>17453</v>
      </c>
    </row>
    <row r="732" ht="14.25" spans="1:5">
      <c r="A732" s="62">
        <v>202004</v>
      </c>
      <c r="B732" s="62" t="s">
        <v>2522</v>
      </c>
      <c r="C732" s="62" t="s">
        <v>2520</v>
      </c>
      <c r="D732" s="62" t="s">
        <v>2223</v>
      </c>
      <c r="E732" s="62">
        <v>8143</v>
      </c>
    </row>
    <row r="733" ht="14.25" spans="1:5">
      <c r="A733" s="62">
        <v>202002</v>
      </c>
      <c r="B733" s="62" t="s">
        <v>2519</v>
      </c>
      <c r="C733" s="62" t="s">
        <v>2521</v>
      </c>
      <c r="D733" s="62" t="s">
        <v>2223</v>
      </c>
      <c r="E733" s="62">
        <v>14672</v>
      </c>
    </row>
    <row r="734" ht="14.25" spans="1:5">
      <c r="A734" s="62">
        <v>202006</v>
      </c>
      <c r="B734" s="62" t="s">
        <v>2530</v>
      </c>
      <c r="C734" s="62" t="s">
        <v>2526</v>
      </c>
      <c r="D734" s="62" t="s">
        <v>2523</v>
      </c>
      <c r="E734" s="62">
        <v>11584</v>
      </c>
    </row>
    <row r="735" ht="14.25" spans="1:5">
      <c r="A735" s="62">
        <v>202008</v>
      </c>
      <c r="B735" s="62" t="s">
        <v>2525</v>
      </c>
      <c r="C735" s="62" t="s">
        <v>2526</v>
      </c>
      <c r="D735" s="62" t="s">
        <v>2223</v>
      </c>
      <c r="E735" s="62">
        <v>19236</v>
      </c>
    </row>
    <row r="736" ht="14.25" spans="1:5">
      <c r="A736" s="62">
        <v>202005</v>
      </c>
      <c r="B736" s="62" t="s">
        <v>2522</v>
      </c>
      <c r="C736" s="62" t="s">
        <v>2526</v>
      </c>
      <c r="D736" s="62" t="s">
        <v>2523</v>
      </c>
      <c r="E736" s="62">
        <v>2746</v>
      </c>
    </row>
    <row r="737" ht="14.25" spans="1:5">
      <c r="A737" s="62">
        <v>202004</v>
      </c>
      <c r="B737" s="62" t="s">
        <v>2530</v>
      </c>
      <c r="C737" s="62" t="s">
        <v>2528</v>
      </c>
      <c r="D737" s="62" t="s">
        <v>2223</v>
      </c>
      <c r="E737" s="62">
        <v>10701</v>
      </c>
    </row>
    <row r="738" ht="14.25" spans="1:5">
      <c r="A738" s="62">
        <v>202001</v>
      </c>
      <c r="B738" s="62" t="s">
        <v>2525</v>
      </c>
      <c r="C738" s="62" t="s">
        <v>2518</v>
      </c>
      <c r="D738" s="62" t="s">
        <v>2240</v>
      </c>
      <c r="E738" s="62">
        <v>15708</v>
      </c>
    </row>
    <row r="739" ht="14.25" spans="1:5">
      <c r="A739" s="62">
        <v>202004</v>
      </c>
      <c r="B739" s="62" t="s">
        <v>2522</v>
      </c>
      <c r="C739" s="62" t="s">
        <v>2521</v>
      </c>
      <c r="D739" s="62" t="s">
        <v>2527</v>
      </c>
      <c r="E739" s="62">
        <v>15308</v>
      </c>
    </row>
    <row r="740" ht="14.25" spans="1:5">
      <c r="A740" s="62">
        <v>202002</v>
      </c>
      <c r="B740" s="62" t="s">
        <v>2524</v>
      </c>
      <c r="C740" s="62" t="s">
        <v>2531</v>
      </c>
      <c r="D740" s="62" t="s">
        <v>2234</v>
      </c>
      <c r="E740" s="62">
        <v>17200</v>
      </c>
    </row>
    <row r="741" ht="14.25" spans="1:5">
      <c r="A741" s="62">
        <v>202003</v>
      </c>
      <c r="B741" s="62" t="s">
        <v>2525</v>
      </c>
      <c r="C741" s="62" t="s">
        <v>2528</v>
      </c>
      <c r="D741" s="62" t="s">
        <v>2527</v>
      </c>
      <c r="E741" s="62">
        <v>18247</v>
      </c>
    </row>
    <row r="742" ht="14.25" spans="1:5">
      <c r="A742" s="62">
        <v>202008</v>
      </c>
      <c r="B742" s="62" t="s">
        <v>2524</v>
      </c>
      <c r="C742" s="62" t="s">
        <v>2531</v>
      </c>
      <c r="D742" s="62" t="s">
        <v>2234</v>
      </c>
      <c r="E742" s="62">
        <v>7979</v>
      </c>
    </row>
    <row r="743" ht="14.25" spans="1:5">
      <c r="A743" s="62">
        <v>202007</v>
      </c>
      <c r="B743" s="62" t="s">
        <v>2524</v>
      </c>
      <c r="C743" s="62" t="s">
        <v>2521</v>
      </c>
      <c r="D743" s="62" t="s">
        <v>2234</v>
      </c>
      <c r="E743" s="62">
        <v>15358</v>
      </c>
    </row>
    <row r="744" ht="14.25" spans="1:5">
      <c r="A744" s="62">
        <v>202003</v>
      </c>
      <c r="B744" s="62" t="s">
        <v>2519</v>
      </c>
      <c r="C744" s="62" t="s">
        <v>2520</v>
      </c>
      <c r="D744" s="62" t="s">
        <v>2223</v>
      </c>
      <c r="E744" s="62">
        <v>19155</v>
      </c>
    </row>
    <row r="745" ht="14.25" spans="1:5">
      <c r="A745" s="62">
        <v>202002</v>
      </c>
      <c r="B745" s="62" t="s">
        <v>2530</v>
      </c>
      <c r="C745" s="62" t="s">
        <v>2526</v>
      </c>
      <c r="D745" s="62" t="s">
        <v>2240</v>
      </c>
      <c r="E745" s="62">
        <v>5011</v>
      </c>
    </row>
    <row r="746" ht="14.25" spans="1:5">
      <c r="A746" s="62">
        <v>202008</v>
      </c>
      <c r="B746" s="62" t="s">
        <v>2522</v>
      </c>
      <c r="C746" s="62" t="s">
        <v>2531</v>
      </c>
      <c r="D746" s="62" t="s">
        <v>2527</v>
      </c>
      <c r="E746" s="62">
        <v>14178</v>
      </c>
    </row>
    <row r="747" ht="14.25" spans="1:5">
      <c r="A747" s="62">
        <v>202008</v>
      </c>
      <c r="B747" s="62" t="s">
        <v>2530</v>
      </c>
      <c r="C747" s="62" t="s">
        <v>2520</v>
      </c>
      <c r="D747" s="62" t="s">
        <v>2240</v>
      </c>
      <c r="E747" s="62">
        <v>9006</v>
      </c>
    </row>
    <row r="748" ht="14.25" spans="1:5">
      <c r="A748" s="62">
        <v>202005</v>
      </c>
      <c r="B748" s="62" t="s">
        <v>2530</v>
      </c>
      <c r="C748" s="62" t="s">
        <v>2520</v>
      </c>
      <c r="D748" s="62" t="s">
        <v>2223</v>
      </c>
      <c r="E748" s="62">
        <v>7680</v>
      </c>
    </row>
    <row r="749" ht="14.25" spans="1:5">
      <c r="A749" s="62">
        <v>202003</v>
      </c>
      <c r="B749" s="62" t="s">
        <v>2525</v>
      </c>
      <c r="C749" s="62" t="s">
        <v>2526</v>
      </c>
      <c r="D749" s="62" t="s">
        <v>2527</v>
      </c>
      <c r="E749" s="62">
        <v>11180</v>
      </c>
    </row>
    <row r="750" ht="14.25" spans="1:5">
      <c r="A750" s="62">
        <v>202007</v>
      </c>
      <c r="B750" s="62" t="s">
        <v>2524</v>
      </c>
      <c r="C750" s="62" t="s">
        <v>2528</v>
      </c>
      <c r="D750" s="62" t="s">
        <v>2527</v>
      </c>
      <c r="E750" s="62">
        <v>10575</v>
      </c>
    </row>
    <row r="751" ht="14.25" spans="1:5">
      <c r="A751" s="62">
        <v>202001</v>
      </c>
      <c r="B751" s="62" t="s">
        <v>2530</v>
      </c>
      <c r="C751" s="62" t="s">
        <v>2526</v>
      </c>
      <c r="D751" s="62" t="s">
        <v>2529</v>
      </c>
      <c r="E751" s="62">
        <v>4981</v>
      </c>
    </row>
    <row r="752" ht="14.25" spans="1:5">
      <c r="A752" s="62">
        <v>202001</v>
      </c>
      <c r="B752" s="62" t="s">
        <v>2519</v>
      </c>
      <c r="C752" s="62" t="s">
        <v>2528</v>
      </c>
      <c r="D752" s="62" t="s">
        <v>2527</v>
      </c>
      <c r="E752" s="62">
        <v>6868</v>
      </c>
    </row>
    <row r="753" ht="14.25" spans="1:5">
      <c r="A753" s="62">
        <v>202006</v>
      </c>
      <c r="B753" s="62" t="s">
        <v>2525</v>
      </c>
      <c r="C753" s="62" t="s">
        <v>2528</v>
      </c>
      <c r="D753" s="62" t="s">
        <v>2527</v>
      </c>
      <c r="E753" s="62">
        <v>10613</v>
      </c>
    </row>
    <row r="754" ht="14.25" spans="1:5">
      <c r="A754" s="62">
        <v>202008</v>
      </c>
      <c r="B754" s="62" t="s">
        <v>2517</v>
      </c>
      <c r="C754" s="62" t="s">
        <v>2520</v>
      </c>
      <c r="D754" s="62" t="s">
        <v>2223</v>
      </c>
      <c r="E754" s="62">
        <v>16110</v>
      </c>
    </row>
    <row r="755" ht="14.25" spans="1:5">
      <c r="A755" s="62">
        <v>202008</v>
      </c>
      <c r="B755" s="62" t="s">
        <v>2517</v>
      </c>
      <c r="C755" s="62" t="s">
        <v>2531</v>
      </c>
      <c r="D755" s="62" t="s">
        <v>2234</v>
      </c>
      <c r="E755" s="62">
        <v>5071</v>
      </c>
    </row>
    <row r="756" ht="14.25" spans="1:5">
      <c r="A756" s="62">
        <v>202003</v>
      </c>
      <c r="B756" s="62" t="s">
        <v>2519</v>
      </c>
      <c r="C756" s="62" t="s">
        <v>2526</v>
      </c>
      <c r="D756" s="62" t="s">
        <v>2240</v>
      </c>
      <c r="E756" s="62">
        <v>17507</v>
      </c>
    </row>
    <row r="757" ht="14.25" spans="1:5">
      <c r="A757" s="62">
        <v>202009</v>
      </c>
      <c r="B757" s="62" t="s">
        <v>2519</v>
      </c>
      <c r="C757" s="62" t="s">
        <v>2526</v>
      </c>
      <c r="D757" s="62" t="s">
        <v>2234</v>
      </c>
      <c r="E757" s="62">
        <v>4877</v>
      </c>
    </row>
    <row r="758" ht="14.25" spans="1:5">
      <c r="A758" s="62">
        <v>202001</v>
      </c>
      <c r="B758" s="62" t="s">
        <v>2522</v>
      </c>
      <c r="C758" s="62" t="s">
        <v>2521</v>
      </c>
      <c r="D758" s="62" t="s">
        <v>2223</v>
      </c>
      <c r="E758" s="62">
        <v>14762</v>
      </c>
    </row>
    <row r="759" ht="14.25" spans="1:5">
      <c r="A759" s="62">
        <v>202009</v>
      </c>
      <c r="B759" s="62" t="s">
        <v>2524</v>
      </c>
      <c r="C759" s="62" t="s">
        <v>2518</v>
      </c>
      <c r="D759" s="62" t="s">
        <v>2234</v>
      </c>
      <c r="E759" s="62">
        <v>8324</v>
      </c>
    </row>
    <row r="760" ht="14.25" spans="1:5">
      <c r="A760" s="62">
        <v>202006</v>
      </c>
      <c r="B760" s="62" t="s">
        <v>2524</v>
      </c>
      <c r="C760" s="62" t="s">
        <v>2518</v>
      </c>
      <c r="D760" s="62" t="s">
        <v>2234</v>
      </c>
      <c r="E760" s="62">
        <v>4428</v>
      </c>
    </row>
    <row r="761" ht="14.25" spans="1:5">
      <c r="A761" s="62">
        <v>202008</v>
      </c>
      <c r="B761" s="62" t="s">
        <v>2525</v>
      </c>
      <c r="C761" s="62" t="s">
        <v>2520</v>
      </c>
      <c r="D761" s="62" t="s">
        <v>2234</v>
      </c>
      <c r="E761" s="62">
        <v>4139</v>
      </c>
    </row>
    <row r="762" ht="14.25" spans="1:5">
      <c r="A762" s="62">
        <v>202008</v>
      </c>
      <c r="B762" s="62" t="s">
        <v>2517</v>
      </c>
      <c r="C762" s="62" t="s">
        <v>2531</v>
      </c>
      <c r="D762" s="62" t="s">
        <v>2523</v>
      </c>
      <c r="E762" s="62">
        <v>18272</v>
      </c>
    </row>
    <row r="763" ht="14.25" spans="1:5">
      <c r="A763" s="62">
        <v>202008</v>
      </c>
      <c r="B763" s="62" t="s">
        <v>2522</v>
      </c>
      <c r="C763" s="62" t="s">
        <v>2526</v>
      </c>
      <c r="D763" s="62" t="s">
        <v>2529</v>
      </c>
      <c r="E763" s="62">
        <v>15484</v>
      </c>
    </row>
    <row r="764" ht="14.25" spans="1:5">
      <c r="A764" s="62">
        <v>202009</v>
      </c>
      <c r="B764" s="62" t="s">
        <v>2525</v>
      </c>
      <c r="C764" s="62" t="s">
        <v>2521</v>
      </c>
      <c r="D764" s="62" t="s">
        <v>2529</v>
      </c>
      <c r="E764" s="62">
        <v>11048</v>
      </c>
    </row>
    <row r="765" ht="14.25" spans="1:5">
      <c r="A765" s="62">
        <v>202005</v>
      </c>
      <c r="B765" s="62" t="s">
        <v>2525</v>
      </c>
      <c r="C765" s="62" t="s">
        <v>2521</v>
      </c>
      <c r="D765" s="62" t="s">
        <v>2529</v>
      </c>
      <c r="E765" s="62">
        <v>19038</v>
      </c>
    </row>
    <row r="766" ht="14.25" spans="1:5">
      <c r="A766" s="62">
        <v>202004</v>
      </c>
      <c r="B766" s="62" t="s">
        <v>2519</v>
      </c>
      <c r="C766" s="62" t="s">
        <v>2521</v>
      </c>
      <c r="D766" s="62" t="s">
        <v>2223</v>
      </c>
      <c r="E766" s="62">
        <v>4069</v>
      </c>
    </row>
    <row r="767" ht="14.25" spans="1:5">
      <c r="A767" s="62">
        <v>202005</v>
      </c>
      <c r="B767" s="62" t="s">
        <v>2525</v>
      </c>
      <c r="C767" s="62" t="s">
        <v>2521</v>
      </c>
      <c r="D767" s="62" t="s">
        <v>2523</v>
      </c>
      <c r="E767" s="62">
        <v>12913</v>
      </c>
    </row>
    <row r="768" ht="14.25" spans="1:5">
      <c r="A768" s="62">
        <v>202004</v>
      </c>
      <c r="B768" s="62" t="s">
        <v>2522</v>
      </c>
      <c r="C768" s="62" t="s">
        <v>2521</v>
      </c>
      <c r="D768" s="62" t="s">
        <v>2240</v>
      </c>
      <c r="E768" s="62">
        <v>8837</v>
      </c>
    </row>
    <row r="769" ht="14.25" spans="1:5">
      <c r="A769" s="62">
        <v>202009</v>
      </c>
      <c r="B769" s="62" t="s">
        <v>2525</v>
      </c>
      <c r="C769" s="62" t="s">
        <v>2521</v>
      </c>
      <c r="D769" s="62" t="s">
        <v>2223</v>
      </c>
      <c r="E769" s="62">
        <v>2418</v>
      </c>
    </row>
    <row r="770" ht="14.25" spans="1:5">
      <c r="A770" s="62">
        <v>202006</v>
      </c>
      <c r="B770" s="62" t="s">
        <v>2517</v>
      </c>
      <c r="C770" s="62" t="s">
        <v>2520</v>
      </c>
      <c r="D770" s="62" t="s">
        <v>2223</v>
      </c>
      <c r="E770" s="62">
        <v>11339</v>
      </c>
    </row>
    <row r="771" ht="14.25" spans="1:5">
      <c r="A771" s="62">
        <v>202002</v>
      </c>
      <c r="B771" s="62" t="s">
        <v>2517</v>
      </c>
      <c r="C771" s="62" t="s">
        <v>2528</v>
      </c>
      <c r="D771" s="62" t="s">
        <v>2523</v>
      </c>
      <c r="E771" s="62">
        <v>14119</v>
      </c>
    </row>
    <row r="772" ht="14.25" spans="1:5">
      <c r="A772" s="62">
        <v>202005</v>
      </c>
      <c r="B772" s="62" t="s">
        <v>2530</v>
      </c>
      <c r="C772" s="62" t="s">
        <v>2518</v>
      </c>
      <c r="D772" s="62" t="s">
        <v>2527</v>
      </c>
      <c r="E772" s="62">
        <v>7030</v>
      </c>
    </row>
    <row r="773" ht="14.25" spans="1:5">
      <c r="A773" s="62">
        <v>202009</v>
      </c>
      <c r="B773" s="62" t="s">
        <v>2519</v>
      </c>
      <c r="C773" s="62" t="s">
        <v>2518</v>
      </c>
      <c r="D773" s="62" t="s">
        <v>2240</v>
      </c>
      <c r="E773" s="62">
        <v>1624</v>
      </c>
    </row>
    <row r="774" ht="14.25" spans="1:5">
      <c r="A774" s="62">
        <v>202007</v>
      </c>
      <c r="B774" s="62" t="s">
        <v>2530</v>
      </c>
      <c r="C774" s="62" t="s">
        <v>2528</v>
      </c>
      <c r="D774" s="62" t="s">
        <v>2529</v>
      </c>
      <c r="E774" s="62">
        <v>736</v>
      </c>
    </row>
    <row r="775" ht="14.25" spans="1:5">
      <c r="A775" s="62">
        <v>202002</v>
      </c>
      <c r="B775" s="62" t="s">
        <v>2530</v>
      </c>
      <c r="C775" s="62" t="s">
        <v>2528</v>
      </c>
      <c r="D775" s="62" t="s">
        <v>2234</v>
      </c>
      <c r="E775" s="62">
        <v>12633</v>
      </c>
    </row>
    <row r="776" ht="14.25" spans="1:5">
      <c r="A776" s="62">
        <v>202006</v>
      </c>
      <c r="B776" s="62" t="s">
        <v>2522</v>
      </c>
      <c r="C776" s="62" t="s">
        <v>2520</v>
      </c>
      <c r="D776" s="62" t="s">
        <v>2527</v>
      </c>
      <c r="E776" s="62">
        <v>7216</v>
      </c>
    </row>
    <row r="777" ht="14.25" spans="1:5">
      <c r="A777" s="62">
        <v>202002</v>
      </c>
      <c r="B777" s="62" t="s">
        <v>2522</v>
      </c>
      <c r="C777" s="62" t="s">
        <v>2528</v>
      </c>
      <c r="D777" s="62" t="s">
        <v>2523</v>
      </c>
      <c r="E777" s="62">
        <v>4089</v>
      </c>
    </row>
    <row r="778" ht="14.25" spans="1:5">
      <c r="A778" s="62">
        <v>202008</v>
      </c>
      <c r="B778" s="62" t="s">
        <v>2524</v>
      </c>
      <c r="C778" s="62" t="s">
        <v>2528</v>
      </c>
      <c r="D778" s="62" t="s">
        <v>2223</v>
      </c>
      <c r="E778" s="62">
        <v>17925</v>
      </c>
    </row>
    <row r="779" ht="14.25" spans="1:5">
      <c r="A779" s="62">
        <v>202009</v>
      </c>
      <c r="B779" s="62" t="s">
        <v>2530</v>
      </c>
      <c r="C779" s="62" t="s">
        <v>2518</v>
      </c>
      <c r="D779" s="62" t="s">
        <v>2523</v>
      </c>
      <c r="E779" s="62">
        <v>11529</v>
      </c>
    </row>
    <row r="780" ht="14.25" spans="1:5">
      <c r="A780" s="62">
        <v>202009</v>
      </c>
      <c r="B780" s="62" t="s">
        <v>2525</v>
      </c>
      <c r="C780" s="62" t="s">
        <v>2521</v>
      </c>
      <c r="D780" s="62" t="s">
        <v>2527</v>
      </c>
      <c r="E780" s="62">
        <v>18109</v>
      </c>
    </row>
    <row r="781" ht="14.25" spans="1:5">
      <c r="A781" s="62">
        <v>202001</v>
      </c>
      <c r="B781" s="62" t="s">
        <v>2517</v>
      </c>
      <c r="C781" s="62" t="s">
        <v>2528</v>
      </c>
      <c r="D781" s="62" t="s">
        <v>2240</v>
      </c>
      <c r="E781" s="62">
        <v>12838</v>
      </c>
    </row>
    <row r="782" ht="14.25" spans="1:5">
      <c r="A782" s="62">
        <v>202008</v>
      </c>
      <c r="B782" s="62" t="s">
        <v>2530</v>
      </c>
      <c r="C782" s="62" t="s">
        <v>2521</v>
      </c>
      <c r="D782" s="62" t="s">
        <v>2527</v>
      </c>
      <c r="E782" s="62">
        <v>2668</v>
      </c>
    </row>
    <row r="783" ht="14.25" spans="1:5">
      <c r="A783" s="62">
        <v>202006</v>
      </c>
      <c r="B783" s="62" t="s">
        <v>2530</v>
      </c>
      <c r="C783" s="62" t="s">
        <v>2518</v>
      </c>
      <c r="D783" s="62" t="s">
        <v>2240</v>
      </c>
      <c r="E783" s="62">
        <v>19338</v>
      </c>
    </row>
    <row r="784" ht="14.25" spans="1:5">
      <c r="A784" s="62">
        <v>202003</v>
      </c>
      <c r="B784" s="62" t="s">
        <v>2530</v>
      </c>
      <c r="C784" s="62" t="s">
        <v>2521</v>
      </c>
      <c r="D784" s="62" t="s">
        <v>2240</v>
      </c>
      <c r="E784" s="62">
        <v>18449</v>
      </c>
    </row>
    <row r="785" ht="14.25" spans="1:5">
      <c r="A785" s="62">
        <v>202006</v>
      </c>
      <c r="B785" s="62" t="s">
        <v>2522</v>
      </c>
      <c r="C785" s="62" t="s">
        <v>2521</v>
      </c>
      <c r="D785" s="62" t="s">
        <v>2240</v>
      </c>
      <c r="E785" s="62">
        <v>7208</v>
      </c>
    </row>
    <row r="786" ht="14.25" spans="1:5">
      <c r="A786" s="62">
        <v>202003</v>
      </c>
      <c r="B786" s="62" t="s">
        <v>2519</v>
      </c>
      <c r="C786" s="62" t="s">
        <v>2531</v>
      </c>
      <c r="D786" s="62" t="s">
        <v>2240</v>
      </c>
      <c r="E786" s="62">
        <v>7670</v>
      </c>
    </row>
    <row r="787" ht="14.25" spans="1:5">
      <c r="A787" s="62">
        <v>202005</v>
      </c>
      <c r="B787" s="62" t="s">
        <v>2517</v>
      </c>
      <c r="C787" s="62" t="s">
        <v>2518</v>
      </c>
      <c r="D787" s="62" t="s">
        <v>2234</v>
      </c>
      <c r="E787" s="62">
        <v>8152</v>
      </c>
    </row>
    <row r="788" ht="14.25" spans="1:5">
      <c r="A788" s="62">
        <v>202006</v>
      </c>
      <c r="B788" s="62" t="s">
        <v>2519</v>
      </c>
      <c r="C788" s="62" t="s">
        <v>2521</v>
      </c>
      <c r="D788" s="62" t="s">
        <v>2223</v>
      </c>
      <c r="E788" s="62">
        <v>16430</v>
      </c>
    </row>
    <row r="789" ht="14.25" spans="1:5">
      <c r="A789" s="62">
        <v>202005</v>
      </c>
      <c r="B789" s="62" t="s">
        <v>2519</v>
      </c>
      <c r="C789" s="62" t="s">
        <v>2528</v>
      </c>
      <c r="D789" s="62" t="s">
        <v>2234</v>
      </c>
      <c r="E789" s="62">
        <v>5014</v>
      </c>
    </row>
    <row r="790" ht="14.25" spans="1:5">
      <c r="A790" s="62">
        <v>202005</v>
      </c>
      <c r="B790" s="62" t="s">
        <v>2519</v>
      </c>
      <c r="C790" s="62" t="s">
        <v>2528</v>
      </c>
      <c r="D790" s="62" t="s">
        <v>2240</v>
      </c>
      <c r="E790" s="62">
        <v>10838</v>
      </c>
    </row>
    <row r="791" ht="14.25" spans="1:5">
      <c r="A791" s="62">
        <v>202004</v>
      </c>
      <c r="B791" s="62" t="s">
        <v>2530</v>
      </c>
      <c r="C791" s="62" t="s">
        <v>2518</v>
      </c>
      <c r="D791" s="62" t="s">
        <v>2523</v>
      </c>
      <c r="E791" s="62">
        <v>6386</v>
      </c>
    </row>
    <row r="792" ht="14.25" spans="1:5">
      <c r="A792" s="62">
        <v>202002</v>
      </c>
      <c r="B792" s="62" t="s">
        <v>2522</v>
      </c>
      <c r="C792" s="62" t="s">
        <v>2526</v>
      </c>
      <c r="D792" s="62" t="s">
        <v>2523</v>
      </c>
      <c r="E792" s="62">
        <v>9028</v>
      </c>
    </row>
    <row r="793" ht="14.25" spans="1:5">
      <c r="A793" s="62">
        <v>202001</v>
      </c>
      <c r="B793" s="62" t="s">
        <v>2517</v>
      </c>
      <c r="C793" s="62" t="s">
        <v>2531</v>
      </c>
      <c r="D793" s="62" t="s">
        <v>2223</v>
      </c>
      <c r="E793" s="62">
        <v>5971</v>
      </c>
    </row>
    <row r="794" ht="14.25" spans="1:5">
      <c r="A794" s="62">
        <v>202003</v>
      </c>
      <c r="B794" s="62" t="s">
        <v>2524</v>
      </c>
      <c r="C794" s="62" t="s">
        <v>2528</v>
      </c>
      <c r="D794" s="62" t="s">
        <v>2240</v>
      </c>
      <c r="E794" s="62">
        <v>12941</v>
      </c>
    </row>
    <row r="795" ht="14.25" spans="1:5">
      <c r="A795" s="62">
        <v>202004</v>
      </c>
      <c r="B795" s="62" t="s">
        <v>2525</v>
      </c>
      <c r="C795" s="62" t="s">
        <v>2531</v>
      </c>
      <c r="D795" s="62" t="s">
        <v>2223</v>
      </c>
      <c r="E795" s="62">
        <v>7719</v>
      </c>
    </row>
    <row r="796" ht="14.25" spans="1:5">
      <c r="A796" s="62">
        <v>202001</v>
      </c>
      <c r="B796" s="62" t="s">
        <v>2517</v>
      </c>
      <c r="C796" s="62" t="s">
        <v>2528</v>
      </c>
      <c r="D796" s="62" t="s">
        <v>2234</v>
      </c>
      <c r="E796" s="62">
        <v>14325</v>
      </c>
    </row>
    <row r="797" ht="14.25" spans="1:5">
      <c r="A797" s="62">
        <v>202008</v>
      </c>
      <c r="B797" s="62" t="s">
        <v>2522</v>
      </c>
      <c r="C797" s="62" t="s">
        <v>2526</v>
      </c>
      <c r="D797" s="62" t="s">
        <v>2527</v>
      </c>
      <c r="E797" s="62">
        <v>14778</v>
      </c>
    </row>
    <row r="798" ht="14.25" spans="1:5">
      <c r="A798" s="62">
        <v>202009</v>
      </c>
      <c r="B798" s="62" t="s">
        <v>2519</v>
      </c>
      <c r="C798" s="62" t="s">
        <v>2528</v>
      </c>
      <c r="D798" s="62" t="s">
        <v>2527</v>
      </c>
      <c r="E798" s="62">
        <v>4352</v>
      </c>
    </row>
    <row r="799" ht="14.25" spans="1:5">
      <c r="A799" s="62">
        <v>202002</v>
      </c>
      <c r="B799" s="62" t="s">
        <v>2519</v>
      </c>
      <c r="C799" s="62" t="s">
        <v>2520</v>
      </c>
      <c r="D799" s="62" t="s">
        <v>2223</v>
      </c>
      <c r="E799" s="62">
        <v>15322</v>
      </c>
    </row>
    <row r="800" ht="14.25" spans="1:5">
      <c r="A800" s="62">
        <v>202003</v>
      </c>
      <c r="B800" s="62" t="s">
        <v>2522</v>
      </c>
      <c r="C800" s="62" t="s">
        <v>2526</v>
      </c>
      <c r="D800" s="62" t="s">
        <v>2527</v>
      </c>
      <c r="E800" s="62">
        <v>11176</v>
      </c>
    </row>
    <row r="801" ht="14.25" spans="1:5">
      <c r="A801" s="62">
        <v>202006</v>
      </c>
      <c r="B801" s="62" t="s">
        <v>2524</v>
      </c>
      <c r="C801" s="62" t="s">
        <v>2531</v>
      </c>
      <c r="D801" s="62" t="s">
        <v>2234</v>
      </c>
      <c r="E801" s="62">
        <v>11937</v>
      </c>
    </row>
    <row r="802" ht="14.25" spans="1:5">
      <c r="A802" s="62">
        <v>202008</v>
      </c>
      <c r="B802" s="62" t="s">
        <v>2524</v>
      </c>
      <c r="C802" s="62" t="s">
        <v>2520</v>
      </c>
      <c r="D802" s="62" t="s">
        <v>2523</v>
      </c>
      <c r="E802" s="62">
        <v>1470</v>
      </c>
    </row>
    <row r="803" ht="14.25" spans="1:5">
      <c r="A803" s="62">
        <v>202009</v>
      </c>
      <c r="B803" s="62" t="s">
        <v>2519</v>
      </c>
      <c r="C803" s="62" t="s">
        <v>2518</v>
      </c>
      <c r="D803" s="62" t="s">
        <v>2529</v>
      </c>
      <c r="E803" s="62">
        <v>5078</v>
      </c>
    </row>
    <row r="804" ht="14.25" spans="1:5">
      <c r="A804" s="62">
        <v>202009</v>
      </c>
      <c r="B804" s="62" t="s">
        <v>2517</v>
      </c>
      <c r="C804" s="62" t="s">
        <v>2531</v>
      </c>
      <c r="D804" s="62" t="s">
        <v>2527</v>
      </c>
      <c r="E804" s="62">
        <v>10928</v>
      </c>
    </row>
    <row r="805" ht="14.25" spans="1:5">
      <c r="A805" s="62">
        <v>202006</v>
      </c>
      <c r="B805" s="62" t="s">
        <v>2517</v>
      </c>
      <c r="C805" s="62" t="s">
        <v>2526</v>
      </c>
      <c r="D805" s="62" t="s">
        <v>2223</v>
      </c>
      <c r="E805" s="62">
        <v>18690</v>
      </c>
    </row>
    <row r="806" ht="14.25" spans="1:5">
      <c r="A806" s="62">
        <v>202007</v>
      </c>
      <c r="B806" s="62" t="s">
        <v>2519</v>
      </c>
      <c r="C806" s="62" t="s">
        <v>2518</v>
      </c>
      <c r="D806" s="62" t="s">
        <v>2523</v>
      </c>
      <c r="E806" s="62">
        <v>5051</v>
      </c>
    </row>
    <row r="807" ht="14.25" spans="1:5">
      <c r="A807" s="62">
        <v>202003</v>
      </c>
      <c r="B807" s="62" t="s">
        <v>2519</v>
      </c>
      <c r="C807" s="62" t="s">
        <v>2521</v>
      </c>
      <c r="D807" s="62" t="s">
        <v>2240</v>
      </c>
      <c r="E807" s="62">
        <v>13752</v>
      </c>
    </row>
    <row r="808" ht="14.25" spans="1:5">
      <c r="A808" s="62">
        <v>202002</v>
      </c>
      <c r="B808" s="62" t="s">
        <v>2522</v>
      </c>
      <c r="C808" s="62" t="s">
        <v>2521</v>
      </c>
      <c r="D808" s="62" t="s">
        <v>2234</v>
      </c>
      <c r="E808" s="62">
        <v>13787</v>
      </c>
    </row>
    <row r="809" ht="14.25" spans="1:5">
      <c r="A809" s="62">
        <v>202004</v>
      </c>
      <c r="B809" s="62" t="s">
        <v>2530</v>
      </c>
      <c r="C809" s="62" t="s">
        <v>2531</v>
      </c>
      <c r="D809" s="62" t="s">
        <v>2527</v>
      </c>
      <c r="E809" s="62">
        <v>18193</v>
      </c>
    </row>
    <row r="810" ht="14.25" spans="1:5">
      <c r="A810" s="62">
        <v>202004</v>
      </c>
      <c r="B810" s="62" t="s">
        <v>2524</v>
      </c>
      <c r="C810" s="62" t="s">
        <v>2528</v>
      </c>
      <c r="D810" s="62" t="s">
        <v>2234</v>
      </c>
      <c r="E810" s="62">
        <v>6619</v>
      </c>
    </row>
    <row r="811" ht="14.25" spans="1:5">
      <c r="A811" s="62">
        <v>202005</v>
      </c>
      <c r="B811" s="62" t="s">
        <v>2519</v>
      </c>
      <c r="C811" s="62" t="s">
        <v>2528</v>
      </c>
      <c r="D811" s="62" t="s">
        <v>2523</v>
      </c>
      <c r="E811" s="62">
        <v>17607</v>
      </c>
    </row>
    <row r="812" ht="14.25" spans="1:5">
      <c r="A812" s="62">
        <v>202001</v>
      </c>
      <c r="B812" s="62" t="s">
        <v>2519</v>
      </c>
      <c r="C812" s="62" t="s">
        <v>2526</v>
      </c>
      <c r="D812" s="62" t="s">
        <v>2223</v>
      </c>
      <c r="E812" s="62">
        <v>1064</v>
      </c>
    </row>
    <row r="813" ht="14.25" spans="1:5">
      <c r="A813" s="62">
        <v>202006</v>
      </c>
      <c r="B813" s="62" t="s">
        <v>2522</v>
      </c>
      <c r="C813" s="62" t="s">
        <v>2520</v>
      </c>
      <c r="D813" s="62" t="s">
        <v>2240</v>
      </c>
      <c r="E813" s="62">
        <v>14107</v>
      </c>
    </row>
    <row r="814" ht="14.25" spans="1:5">
      <c r="A814" s="62">
        <v>202009</v>
      </c>
      <c r="B814" s="62" t="s">
        <v>2522</v>
      </c>
      <c r="C814" s="62" t="s">
        <v>2526</v>
      </c>
      <c r="D814" s="62" t="s">
        <v>2234</v>
      </c>
      <c r="E814" s="62">
        <v>14106</v>
      </c>
    </row>
    <row r="815" ht="14.25" spans="1:5">
      <c r="A815" s="62">
        <v>202002</v>
      </c>
      <c r="B815" s="62" t="s">
        <v>2522</v>
      </c>
      <c r="C815" s="62" t="s">
        <v>2521</v>
      </c>
      <c r="D815" s="62" t="s">
        <v>2527</v>
      </c>
      <c r="E815" s="62">
        <v>4492</v>
      </c>
    </row>
    <row r="816" ht="14.25" spans="1:5">
      <c r="A816" s="62">
        <v>202008</v>
      </c>
      <c r="B816" s="62" t="s">
        <v>2524</v>
      </c>
      <c r="C816" s="62" t="s">
        <v>2531</v>
      </c>
      <c r="D816" s="62" t="s">
        <v>2523</v>
      </c>
      <c r="E816" s="62">
        <v>15238</v>
      </c>
    </row>
    <row r="817" ht="14.25" spans="1:5">
      <c r="A817" s="62">
        <v>202005</v>
      </c>
      <c r="B817" s="62" t="s">
        <v>2524</v>
      </c>
      <c r="C817" s="62" t="s">
        <v>2526</v>
      </c>
      <c r="D817" s="62" t="s">
        <v>2527</v>
      </c>
      <c r="E817" s="62">
        <v>11078</v>
      </c>
    </row>
    <row r="818" ht="14.25" spans="1:5">
      <c r="A818" s="62">
        <v>202007</v>
      </c>
      <c r="B818" s="62" t="s">
        <v>2522</v>
      </c>
      <c r="C818" s="62" t="s">
        <v>2531</v>
      </c>
      <c r="D818" s="62" t="s">
        <v>2223</v>
      </c>
      <c r="E818" s="62">
        <v>12066</v>
      </c>
    </row>
    <row r="819" ht="14.25" spans="1:5">
      <c r="A819" s="62">
        <v>202007</v>
      </c>
      <c r="B819" s="62" t="s">
        <v>2519</v>
      </c>
      <c r="C819" s="62" t="s">
        <v>2526</v>
      </c>
      <c r="D819" s="62" t="s">
        <v>2529</v>
      </c>
      <c r="E819" s="62">
        <v>19492</v>
      </c>
    </row>
    <row r="820" ht="14.25" spans="1:5">
      <c r="A820" s="62">
        <v>202001</v>
      </c>
      <c r="B820" s="62" t="s">
        <v>2530</v>
      </c>
      <c r="C820" s="62" t="s">
        <v>2521</v>
      </c>
      <c r="D820" s="62" t="s">
        <v>2529</v>
      </c>
      <c r="E820" s="62">
        <v>15183</v>
      </c>
    </row>
    <row r="821" ht="14.25" spans="1:5">
      <c r="A821" s="62">
        <v>202006</v>
      </c>
      <c r="B821" s="62" t="s">
        <v>2525</v>
      </c>
      <c r="C821" s="62" t="s">
        <v>2520</v>
      </c>
      <c r="D821" s="62" t="s">
        <v>2523</v>
      </c>
      <c r="E821" s="62">
        <v>8402</v>
      </c>
    </row>
    <row r="822" ht="14.25" spans="1:5">
      <c r="A822" s="62">
        <v>202004</v>
      </c>
      <c r="B822" s="62" t="s">
        <v>2517</v>
      </c>
      <c r="C822" s="62" t="s">
        <v>2528</v>
      </c>
      <c r="D822" s="62" t="s">
        <v>2223</v>
      </c>
      <c r="E822" s="62">
        <v>18350</v>
      </c>
    </row>
    <row r="823" ht="14.25" spans="1:5">
      <c r="A823" s="62">
        <v>202001</v>
      </c>
      <c r="B823" s="62" t="s">
        <v>2525</v>
      </c>
      <c r="C823" s="62" t="s">
        <v>2518</v>
      </c>
      <c r="D823" s="62" t="s">
        <v>2234</v>
      </c>
      <c r="E823" s="62">
        <v>3941</v>
      </c>
    </row>
    <row r="824" ht="14.25" spans="1:5">
      <c r="A824" s="62">
        <v>202007</v>
      </c>
      <c r="B824" s="62" t="s">
        <v>2525</v>
      </c>
      <c r="C824" s="62" t="s">
        <v>2526</v>
      </c>
      <c r="D824" s="62" t="s">
        <v>2527</v>
      </c>
      <c r="E824" s="62">
        <v>17935</v>
      </c>
    </row>
    <row r="825" ht="14.25" spans="1:5">
      <c r="A825" s="62">
        <v>202003</v>
      </c>
      <c r="B825" s="62" t="s">
        <v>2517</v>
      </c>
      <c r="C825" s="62" t="s">
        <v>2520</v>
      </c>
      <c r="D825" s="62" t="s">
        <v>2234</v>
      </c>
      <c r="E825" s="62">
        <v>2660</v>
      </c>
    </row>
    <row r="826" ht="14.25" spans="1:5">
      <c r="A826" s="62">
        <v>202003</v>
      </c>
      <c r="B826" s="62" t="s">
        <v>2530</v>
      </c>
      <c r="C826" s="62" t="s">
        <v>2531</v>
      </c>
      <c r="D826" s="62" t="s">
        <v>2523</v>
      </c>
      <c r="E826" s="62">
        <v>14370</v>
      </c>
    </row>
    <row r="827" ht="14.25" spans="1:5">
      <c r="A827" s="62">
        <v>202006</v>
      </c>
      <c r="B827" s="62" t="s">
        <v>2519</v>
      </c>
      <c r="C827" s="62" t="s">
        <v>2520</v>
      </c>
      <c r="D827" s="62" t="s">
        <v>2527</v>
      </c>
      <c r="E827" s="62">
        <v>10273</v>
      </c>
    </row>
    <row r="828" ht="14.25" spans="1:5">
      <c r="A828" s="62">
        <v>202002</v>
      </c>
      <c r="B828" s="62" t="s">
        <v>2525</v>
      </c>
      <c r="C828" s="62" t="s">
        <v>2518</v>
      </c>
      <c r="D828" s="62" t="s">
        <v>2527</v>
      </c>
      <c r="E828" s="62">
        <v>2511</v>
      </c>
    </row>
    <row r="829" ht="14.25" spans="1:5">
      <c r="A829" s="62">
        <v>202008</v>
      </c>
      <c r="B829" s="62" t="s">
        <v>2524</v>
      </c>
      <c r="C829" s="62" t="s">
        <v>2520</v>
      </c>
      <c r="D829" s="62" t="s">
        <v>2240</v>
      </c>
      <c r="E829" s="62">
        <v>14009</v>
      </c>
    </row>
    <row r="830" ht="14.25" spans="1:5">
      <c r="A830" s="62">
        <v>202004</v>
      </c>
      <c r="B830" s="62" t="s">
        <v>2525</v>
      </c>
      <c r="C830" s="62" t="s">
        <v>2521</v>
      </c>
      <c r="D830" s="62" t="s">
        <v>2527</v>
      </c>
      <c r="E830" s="62">
        <v>19549</v>
      </c>
    </row>
    <row r="831" ht="14.25" spans="1:5">
      <c r="A831" s="62">
        <v>202009</v>
      </c>
      <c r="B831" s="62" t="s">
        <v>2522</v>
      </c>
      <c r="C831" s="62" t="s">
        <v>2531</v>
      </c>
      <c r="D831" s="62" t="s">
        <v>2523</v>
      </c>
      <c r="E831" s="62">
        <v>1894</v>
      </c>
    </row>
    <row r="832" ht="14.25" spans="1:5">
      <c r="A832" s="62">
        <v>202006</v>
      </c>
      <c r="B832" s="62" t="s">
        <v>2522</v>
      </c>
      <c r="C832" s="62" t="s">
        <v>2528</v>
      </c>
      <c r="D832" s="62" t="s">
        <v>2523</v>
      </c>
      <c r="E832" s="62">
        <v>13581</v>
      </c>
    </row>
    <row r="833" ht="14.25" spans="1:5">
      <c r="A833" s="62">
        <v>202001</v>
      </c>
      <c r="B833" s="62" t="s">
        <v>2517</v>
      </c>
      <c r="C833" s="62" t="s">
        <v>2528</v>
      </c>
      <c r="D833" s="62" t="s">
        <v>2529</v>
      </c>
      <c r="E833" s="62">
        <v>5545</v>
      </c>
    </row>
    <row r="834" ht="14.25" spans="1:5">
      <c r="A834" s="62">
        <v>202002</v>
      </c>
      <c r="B834" s="62" t="s">
        <v>2524</v>
      </c>
      <c r="C834" s="62" t="s">
        <v>2526</v>
      </c>
      <c r="D834" s="62" t="s">
        <v>2523</v>
      </c>
      <c r="E834" s="62">
        <v>5153</v>
      </c>
    </row>
    <row r="835" ht="14.25" spans="1:5">
      <c r="A835" s="62">
        <v>202008</v>
      </c>
      <c r="B835" s="62" t="s">
        <v>2524</v>
      </c>
      <c r="C835" s="62" t="s">
        <v>2521</v>
      </c>
      <c r="D835" s="62" t="s">
        <v>2240</v>
      </c>
      <c r="E835" s="62">
        <v>8563</v>
      </c>
    </row>
    <row r="836" ht="14.25" spans="1:5">
      <c r="A836" s="62">
        <v>202009</v>
      </c>
      <c r="B836" s="62" t="s">
        <v>2517</v>
      </c>
      <c r="C836" s="62" t="s">
        <v>2518</v>
      </c>
      <c r="D836" s="62" t="s">
        <v>2234</v>
      </c>
      <c r="E836" s="62">
        <v>4857</v>
      </c>
    </row>
    <row r="837" ht="14.25" spans="1:5">
      <c r="A837" s="62">
        <v>202007</v>
      </c>
      <c r="B837" s="62" t="s">
        <v>2522</v>
      </c>
      <c r="C837" s="62" t="s">
        <v>2526</v>
      </c>
      <c r="D837" s="62" t="s">
        <v>2527</v>
      </c>
      <c r="E837" s="62">
        <v>14830</v>
      </c>
    </row>
    <row r="838" ht="14.25" spans="1:5">
      <c r="A838" s="62">
        <v>202009</v>
      </c>
      <c r="B838" s="62" t="s">
        <v>2522</v>
      </c>
      <c r="C838" s="62" t="s">
        <v>2531</v>
      </c>
      <c r="D838" s="62" t="s">
        <v>2240</v>
      </c>
      <c r="E838" s="62">
        <v>2434</v>
      </c>
    </row>
    <row r="839" ht="14.25" spans="1:5">
      <c r="A839" s="62">
        <v>202001</v>
      </c>
      <c r="B839" s="62" t="s">
        <v>2525</v>
      </c>
      <c r="C839" s="62" t="s">
        <v>2531</v>
      </c>
      <c r="D839" s="62" t="s">
        <v>2527</v>
      </c>
      <c r="E839" s="62">
        <v>2576</v>
      </c>
    </row>
    <row r="840" ht="14.25" spans="1:5">
      <c r="A840" s="62">
        <v>202004</v>
      </c>
      <c r="B840" s="62" t="s">
        <v>2525</v>
      </c>
      <c r="C840" s="62" t="s">
        <v>2528</v>
      </c>
      <c r="D840" s="62" t="s">
        <v>2529</v>
      </c>
      <c r="E840" s="62">
        <v>13219</v>
      </c>
    </row>
    <row r="841" ht="14.25" spans="1:5">
      <c r="A841" s="62">
        <v>202002</v>
      </c>
      <c r="B841" s="62" t="s">
        <v>2524</v>
      </c>
      <c r="C841" s="62" t="s">
        <v>2531</v>
      </c>
      <c r="D841" s="62" t="s">
        <v>2527</v>
      </c>
      <c r="E841" s="62">
        <v>2487</v>
      </c>
    </row>
    <row r="842" ht="14.25" spans="1:5">
      <c r="A842" s="62">
        <v>202002</v>
      </c>
      <c r="B842" s="62" t="s">
        <v>2517</v>
      </c>
      <c r="C842" s="62" t="s">
        <v>2520</v>
      </c>
      <c r="D842" s="62" t="s">
        <v>2529</v>
      </c>
      <c r="E842" s="62">
        <v>10489</v>
      </c>
    </row>
    <row r="843" ht="14.25" spans="1:5">
      <c r="A843" s="62">
        <v>202007</v>
      </c>
      <c r="B843" s="62" t="s">
        <v>2517</v>
      </c>
      <c r="C843" s="62" t="s">
        <v>2520</v>
      </c>
      <c r="D843" s="62" t="s">
        <v>2523</v>
      </c>
      <c r="E843" s="62">
        <v>3191</v>
      </c>
    </row>
    <row r="844" ht="14.25" spans="1:5">
      <c r="A844" s="62">
        <v>202005</v>
      </c>
      <c r="B844" s="62" t="s">
        <v>2519</v>
      </c>
      <c r="C844" s="62" t="s">
        <v>2531</v>
      </c>
      <c r="D844" s="62" t="s">
        <v>2234</v>
      </c>
      <c r="E844" s="62">
        <v>13117</v>
      </c>
    </row>
    <row r="845" ht="14.25" spans="1:5">
      <c r="A845" s="62">
        <v>202009</v>
      </c>
      <c r="B845" s="62" t="s">
        <v>2524</v>
      </c>
      <c r="C845" s="62" t="s">
        <v>2526</v>
      </c>
      <c r="D845" s="62" t="s">
        <v>2523</v>
      </c>
      <c r="E845" s="62">
        <v>16426</v>
      </c>
    </row>
    <row r="846" ht="14.25" spans="1:5">
      <c r="A846" s="62">
        <v>202008</v>
      </c>
      <c r="B846" s="62" t="s">
        <v>2530</v>
      </c>
      <c r="C846" s="62" t="s">
        <v>2526</v>
      </c>
      <c r="D846" s="62" t="s">
        <v>2529</v>
      </c>
      <c r="E846" s="62">
        <v>19153</v>
      </c>
    </row>
    <row r="847" ht="14.25" spans="1:5">
      <c r="A847" s="62">
        <v>202003</v>
      </c>
      <c r="B847" s="62" t="s">
        <v>2517</v>
      </c>
      <c r="C847" s="62" t="s">
        <v>2520</v>
      </c>
      <c r="D847" s="62" t="s">
        <v>2527</v>
      </c>
      <c r="E847" s="62">
        <v>288</v>
      </c>
    </row>
    <row r="848" ht="14.25" spans="1:5">
      <c r="A848" s="62">
        <v>202003</v>
      </c>
      <c r="B848" s="62" t="s">
        <v>2530</v>
      </c>
      <c r="C848" s="62" t="s">
        <v>2526</v>
      </c>
      <c r="D848" s="62" t="s">
        <v>2529</v>
      </c>
      <c r="E848" s="62">
        <v>2280</v>
      </c>
    </row>
    <row r="849" ht="14.25" spans="1:5">
      <c r="A849" s="62">
        <v>202001</v>
      </c>
      <c r="B849" s="62" t="s">
        <v>2530</v>
      </c>
      <c r="C849" s="62" t="s">
        <v>2528</v>
      </c>
      <c r="D849" s="62" t="s">
        <v>2234</v>
      </c>
      <c r="E849" s="62">
        <v>12791</v>
      </c>
    </row>
    <row r="850" ht="14.25" spans="1:5">
      <c r="A850" s="62">
        <v>202006</v>
      </c>
      <c r="B850" s="62" t="s">
        <v>2522</v>
      </c>
      <c r="C850" s="62" t="s">
        <v>2526</v>
      </c>
      <c r="D850" s="62" t="s">
        <v>2223</v>
      </c>
      <c r="E850" s="62">
        <v>15460</v>
      </c>
    </row>
    <row r="851" ht="14.25" spans="1:5">
      <c r="A851" s="62">
        <v>202008</v>
      </c>
      <c r="B851" s="62" t="s">
        <v>2522</v>
      </c>
      <c r="C851" s="62" t="s">
        <v>2531</v>
      </c>
      <c r="D851" s="62" t="s">
        <v>2223</v>
      </c>
      <c r="E851" s="62">
        <v>6589</v>
      </c>
    </row>
    <row r="852" ht="14.25" spans="1:5">
      <c r="A852" s="62">
        <v>202005</v>
      </c>
      <c r="B852" s="62" t="s">
        <v>2524</v>
      </c>
      <c r="C852" s="62" t="s">
        <v>2526</v>
      </c>
      <c r="D852" s="62" t="s">
        <v>2523</v>
      </c>
      <c r="E852" s="62">
        <v>12067</v>
      </c>
    </row>
    <row r="853" ht="14.25" spans="1:5">
      <c r="A853" s="62">
        <v>202001</v>
      </c>
      <c r="B853" s="62" t="s">
        <v>2517</v>
      </c>
      <c r="C853" s="62" t="s">
        <v>2526</v>
      </c>
      <c r="D853" s="62" t="s">
        <v>2234</v>
      </c>
      <c r="E853" s="62">
        <v>12245</v>
      </c>
    </row>
    <row r="854" ht="14.25" spans="1:5">
      <c r="A854" s="62">
        <v>202009</v>
      </c>
      <c r="B854" s="62" t="s">
        <v>2524</v>
      </c>
      <c r="C854" s="62" t="s">
        <v>2526</v>
      </c>
      <c r="D854" s="62" t="s">
        <v>2223</v>
      </c>
      <c r="E854" s="62">
        <v>2711</v>
      </c>
    </row>
    <row r="855" ht="14.25" spans="1:5">
      <c r="A855" s="62">
        <v>202006</v>
      </c>
      <c r="B855" s="62" t="s">
        <v>2525</v>
      </c>
      <c r="C855" s="62" t="s">
        <v>2518</v>
      </c>
      <c r="D855" s="62" t="s">
        <v>2523</v>
      </c>
      <c r="E855" s="62">
        <v>1942</v>
      </c>
    </row>
    <row r="856" ht="14.25" spans="1:5">
      <c r="A856" s="62">
        <v>202002</v>
      </c>
      <c r="B856" s="62" t="s">
        <v>2519</v>
      </c>
      <c r="C856" s="62" t="s">
        <v>2528</v>
      </c>
      <c r="D856" s="62" t="s">
        <v>2240</v>
      </c>
      <c r="E856" s="62">
        <v>15929</v>
      </c>
    </row>
    <row r="857" ht="14.25" spans="1:5">
      <c r="A857" s="62">
        <v>202007</v>
      </c>
      <c r="B857" s="62" t="s">
        <v>2522</v>
      </c>
      <c r="C857" s="62" t="s">
        <v>2520</v>
      </c>
      <c r="D857" s="62" t="s">
        <v>2523</v>
      </c>
      <c r="E857" s="62">
        <v>6732</v>
      </c>
    </row>
    <row r="858" ht="14.25" spans="1:5">
      <c r="A858" s="62">
        <v>202001</v>
      </c>
      <c r="B858" s="62" t="s">
        <v>2519</v>
      </c>
      <c r="C858" s="62" t="s">
        <v>2531</v>
      </c>
      <c r="D858" s="62" t="s">
        <v>2523</v>
      </c>
      <c r="E858" s="62">
        <v>17636</v>
      </c>
    </row>
    <row r="859" ht="14.25" spans="1:5">
      <c r="A859" s="62">
        <v>202006</v>
      </c>
      <c r="B859" s="62" t="s">
        <v>2524</v>
      </c>
      <c r="C859" s="62" t="s">
        <v>2518</v>
      </c>
      <c r="D859" s="62" t="s">
        <v>2223</v>
      </c>
      <c r="E859" s="62">
        <v>11014</v>
      </c>
    </row>
    <row r="860" ht="14.25" spans="1:5">
      <c r="A860" s="62">
        <v>202007</v>
      </c>
      <c r="B860" s="62" t="s">
        <v>2525</v>
      </c>
      <c r="C860" s="62" t="s">
        <v>2531</v>
      </c>
      <c r="D860" s="62" t="s">
        <v>2223</v>
      </c>
      <c r="E860" s="62">
        <v>5625</v>
      </c>
    </row>
    <row r="861" ht="14.25" spans="1:5">
      <c r="A861" s="62">
        <v>202004</v>
      </c>
      <c r="B861" s="62" t="s">
        <v>2517</v>
      </c>
      <c r="C861" s="62" t="s">
        <v>2531</v>
      </c>
      <c r="D861" s="62" t="s">
        <v>2527</v>
      </c>
      <c r="E861" s="62">
        <v>8501</v>
      </c>
    </row>
    <row r="862" ht="14.25" spans="1:5">
      <c r="A862" s="62">
        <v>202001</v>
      </c>
      <c r="B862" s="62" t="s">
        <v>2524</v>
      </c>
      <c r="C862" s="62" t="s">
        <v>2521</v>
      </c>
      <c r="D862" s="62" t="s">
        <v>2527</v>
      </c>
      <c r="E862" s="62">
        <v>6764</v>
      </c>
    </row>
    <row r="863" ht="14.25" spans="1:5">
      <c r="A863" s="62">
        <v>202005</v>
      </c>
      <c r="B863" s="62" t="s">
        <v>2525</v>
      </c>
      <c r="C863" s="62" t="s">
        <v>2520</v>
      </c>
      <c r="D863" s="62" t="s">
        <v>2234</v>
      </c>
      <c r="E863" s="62">
        <v>11848</v>
      </c>
    </row>
    <row r="864" ht="14.25" spans="1:5">
      <c r="A864" s="62">
        <v>202003</v>
      </c>
      <c r="B864" s="62" t="s">
        <v>2519</v>
      </c>
      <c r="C864" s="62" t="s">
        <v>2528</v>
      </c>
      <c r="D864" s="62" t="s">
        <v>2529</v>
      </c>
      <c r="E864" s="62">
        <v>8627</v>
      </c>
    </row>
    <row r="865" ht="14.25" spans="1:5">
      <c r="A865" s="62">
        <v>202001</v>
      </c>
      <c r="B865" s="62" t="s">
        <v>2525</v>
      </c>
      <c r="C865" s="62" t="s">
        <v>2528</v>
      </c>
      <c r="D865" s="62" t="s">
        <v>2223</v>
      </c>
      <c r="E865" s="62">
        <v>9939</v>
      </c>
    </row>
    <row r="866" ht="14.25" spans="1:5">
      <c r="A866" s="62">
        <v>202001</v>
      </c>
      <c r="B866" s="62" t="s">
        <v>2522</v>
      </c>
      <c r="C866" s="62" t="s">
        <v>2520</v>
      </c>
      <c r="D866" s="62" t="s">
        <v>2223</v>
      </c>
      <c r="E866" s="62">
        <v>14994</v>
      </c>
    </row>
    <row r="867" ht="14.25" spans="1:5">
      <c r="A867" s="62">
        <v>202004</v>
      </c>
      <c r="B867" s="62" t="s">
        <v>2530</v>
      </c>
      <c r="C867" s="62" t="s">
        <v>2526</v>
      </c>
      <c r="D867" s="62" t="s">
        <v>2223</v>
      </c>
      <c r="E867" s="62">
        <v>16096</v>
      </c>
    </row>
    <row r="868" ht="14.25" spans="1:5">
      <c r="A868" s="62">
        <v>202008</v>
      </c>
      <c r="B868" s="62" t="s">
        <v>2522</v>
      </c>
      <c r="C868" s="62" t="s">
        <v>2528</v>
      </c>
      <c r="D868" s="62" t="s">
        <v>2234</v>
      </c>
      <c r="E868" s="62">
        <v>16094</v>
      </c>
    </row>
    <row r="869" ht="14.25" spans="1:5">
      <c r="A869" s="62">
        <v>202007</v>
      </c>
      <c r="B869" s="62" t="s">
        <v>2524</v>
      </c>
      <c r="C869" s="62" t="s">
        <v>2528</v>
      </c>
      <c r="D869" s="62" t="s">
        <v>2523</v>
      </c>
      <c r="E869" s="62">
        <v>16542</v>
      </c>
    </row>
    <row r="870" ht="14.25" spans="1:5">
      <c r="A870" s="62">
        <v>202008</v>
      </c>
      <c r="B870" s="62" t="s">
        <v>2530</v>
      </c>
      <c r="C870" s="62" t="s">
        <v>2521</v>
      </c>
      <c r="D870" s="62" t="s">
        <v>2240</v>
      </c>
      <c r="E870" s="62">
        <v>10861</v>
      </c>
    </row>
    <row r="871" ht="14.25" spans="1:5">
      <c r="A871" s="62">
        <v>202008</v>
      </c>
      <c r="B871" s="62" t="s">
        <v>2522</v>
      </c>
      <c r="C871" s="62" t="s">
        <v>2520</v>
      </c>
      <c r="D871" s="62" t="s">
        <v>2240</v>
      </c>
      <c r="E871" s="62">
        <v>11067</v>
      </c>
    </row>
    <row r="872" ht="14.25" spans="1:5">
      <c r="A872" s="62">
        <v>202004</v>
      </c>
      <c r="B872" s="62" t="s">
        <v>2524</v>
      </c>
      <c r="C872" s="62" t="s">
        <v>2520</v>
      </c>
      <c r="D872" s="62" t="s">
        <v>2523</v>
      </c>
      <c r="E872" s="62">
        <v>1219</v>
      </c>
    </row>
    <row r="873" ht="14.25" spans="1:5">
      <c r="A873" s="62">
        <v>202009</v>
      </c>
      <c r="B873" s="62" t="s">
        <v>2530</v>
      </c>
      <c r="C873" s="62" t="s">
        <v>2528</v>
      </c>
      <c r="D873" s="62" t="s">
        <v>2523</v>
      </c>
      <c r="E873" s="62">
        <v>19530</v>
      </c>
    </row>
    <row r="874" ht="14.25" spans="1:5">
      <c r="A874" s="62">
        <v>202009</v>
      </c>
      <c r="B874" s="62" t="s">
        <v>2530</v>
      </c>
      <c r="C874" s="62" t="s">
        <v>2521</v>
      </c>
      <c r="D874" s="62" t="s">
        <v>2234</v>
      </c>
      <c r="E874" s="62">
        <v>16891</v>
      </c>
    </row>
    <row r="875" ht="14.25" spans="1:5">
      <c r="A875" s="62">
        <v>202006</v>
      </c>
      <c r="B875" s="62" t="s">
        <v>2522</v>
      </c>
      <c r="C875" s="62" t="s">
        <v>2526</v>
      </c>
      <c r="D875" s="62" t="s">
        <v>2523</v>
      </c>
      <c r="E875" s="62">
        <v>8070</v>
      </c>
    </row>
    <row r="876" ht="14.25" spans="1:5">
      <c r="A876" s="62">
        <v>202002</v>
      </c>
      <c r="B876" s="62" t="s">
        <v>2525</v>
      </c>
      <c r="C876" s="62" t="s">
        <v>2531</v>
      </c>
      <c r="D876" s="62" t="s">
        <v>2223</v>
      </c>
      <c r="E876" s="62">
        <v>17068</v>
      </c>
    </row>
    <row r="877" ht="14.25" spans="1:5">
      <c r="A877" s="62">
        <v>202003</v>
      </c>
      <c r="B877" s="62" t="s">
        <v>2524</v>
      </c>
      <c r="C877" s="62" t="s">
        <v>2526</v>
      </c>
      <c r="D877" s="62" t="s">
        <v>2527</v>
      </c>
      <c r="E877" s="62">
        <v>14839</v>
      </c>
    </row>
    <row r="878" ht="14.25" spans="1:5">
      <c r="A878" s="62">
        <v>202005</v>
      </c>
      <c r="B878" s="62" t="s">
        <v>2522</v>
      </c>
      <c r="C878" s="62" t="s">
        <v>2526</v>
      </c>
      <c r="D878" s="62" t="s">
        <v>2240</v>
      </c>
      <c r="E878" s="62">
        <v>14302</v>
      </c>
    </row>
    <row r="879" ht="14.25" spans="1:5">
      <c r="A879" s="62">
        <v>202003</v>
      </c>
      <c r="B879" s="62" t="s">
        <v>2519</v>
      </c>
      <c r="C879" s="62" t="s">
        <v>2520</v>
      </c>
      <c r="D879" s="62" t="s">
        <v>2240</v>
      </c>
      <c r="E879" s="62">
        <v>11258</v>
      </c>
    </row>
    <row r="880" ht="14.25" spans="1:5">
      <c r="A880" s="62">
        <v>202001</v>
      </c>
      <c r="B880" s="62" t="s">
        <v>2519</v>
      </c>
      <c r="C880" s="62" t="s">
        <v>2528</v>
      </c>
      <c r="D880" s="62" t="s">
        <v>2523</v>
      </c>
      <c r="E880" s="62">
        <v>3287</v>
      </c>
    </row>
    <row r="881" ht="14.25" spans="1:5">
      <c r="A881" s="62">
        <v>202001</v>
      </c>
      <c r="B881" s="62" t="s">
        <v>2519</v>
      </c>
      <c r="C881" s="62" t="s">
        <v>2531</v>
      </c>
      <c r="D881" s="62" t="s">
        <v>2527</v>
      </c>
      <c r="E881" s="62">
        <v>17998</v>
      </c>
    </row>
    <row r="882" ht="14.25" spans="1:5">
      <c r="A882" s="62">
        <v>202009</v>
      </c>
      <c r="B882" s="62" t="s">
        <v>2530</v>
      </c>
      <c r="C882" s="62" t="s">
        <v>2531</v>
      </c>
      <c r="D882" s="62" t="s">
        <v>2523</v>
      </c>
      <c r="E882" s="62">
        <v>19756</v>
      </c>
    </row>
    <row r="883" ht="14.25" spans="1:5">
      <c r="A883" s="62">
        <v>202004</v>
      </c>
      <c r="B883" s="62" t="s">
        <v>2522</v>
      </c>
      <c r="C883" s="62" t="s">
        <v>2526</v>
      </c>
      <c r="D883" s="62" t="s">
        <v>2527</v>
      </c>
      <c r="E883" s="62">
        <v>16521</v>
      </c>
    </row>
    <row r="884" ht="14.25" spans="1:5">
      <c r="A884" s="62">
        <v>202006</v>
      </c>
      <c r="B884" s="62" t="s">
        <v>2519</v>
      </c>
      <c r="C884" s="62" t="s">
        <v>2526</v>
      </c>
      <c r="D884" s="62" t="s">
        <v>2527</v>
      </c>
      <c r="E884" s="62">
        <v>4605</v>
      </c>
    </row>
    <row r="885" ht="14.25" spans="1:5">
      <c r="A885" s="62">
        <v>202003</v>
      </c>
      <c r="B885" s="62" t="s">
        <v>2522</v>
      </c>
      <c r="C885" s="62" t="s">
        <v>2518</v>
      </c>
      <c r="D885" s="62" t="s">
        <v>2523</v>
      </c>
      <c r="E885" s="62">
        <v>4515</v>
      </c>
    </row>
    <row r="886" ht="14.25" spans="1:5">
      <c r="A886" s="62">
        <v>202001</v>
      </c>
      <c r="B886" s="62" t="s">
        <v>2522</v>
      </c>
      <c r="C886" s="62" t="s">
        <v>2526</v>
      </c>
      <c r="D886" s="62" t="s">
        <v>2529</v>
      </c>
      <c r="E886" s="62">
        <v>9278</v>
      </c>
    </row>
    <row r="887" ht="14.25" spans="1:5">
      <c r="A887" s="62">
        <v>202006</v>
      </c>
      <c r="B887" s="62" t="s">
        <v>2522</v>
      </c>
      <c r="C887" s="62" t="s">
        <v>2528</v>
      </c>
      <c r="D887" s="62" t="s">
        <v>2529</v>
      </c>
      <c r="E887" s="62">
        <v>11582</v>
      </c>
    </row>
    <row r="888" ht="14.25" spans="1:5">
      <c r="A888" s="62">
        <v>202003</v>
      </c>
      <c r="B888" s="62" t="s">
        <v>2517</v>
      </c>
      <c r="C888" s="62" t="s">
        <v>2518</v>
      </c>
      <c r="D888" s="62" t="s">
        <v>2523</v>
      </c>
      <c r="E888" s="62">
        <v>14176</v>
      </c>
    </row>
    <row r="889" ht="14.25" spans="1:5">
      <c r="A889" s="62">
        <v>202009</v>
      </c>
      <c r="B889" s="62" t="s">
        <v>2517</v>
      </c>
      <c r="C889" s="62" t="s">
        <v>2526</v>
      </c>
      <c r="D889" s="62" t="s">
        <v>2234</v>
      </c>
      <c r="E889" s="62">
        <v>5214</v>
      </c>
    </row>
    <row r="890" ht="14.25" spans="1:5">
      <c r="A890" s="62">
        <v>202005</v>
      </c>
      <c r="B890" s="62" t="s">
        <v>2517</v>
      </c>
      <c r="C890" s="62" t="s">
        <v>2518</v>
      </c>
      <c r="D890" s="62" t="s">
        <v>2240</v>
      </c>
      <c r="E890" s="62">
        <v>547</v>
      </c>
    </row>
    <row r="891" ht="14.25" spans="1:5">
      <c r="A891" s="62">
        <v>202003</v>
      </c>
      <c r="B891" s="62" t="s">
        <v>2525</v>
      </c>
      <c r="C891" s="62" t="s">
        <v>2521</v>
      </c>
      <c r="D891" s="62" t="s">
        <v>2529</v>
      </c>
      <c r="E891" s="62">
        <v>11747</v>
      </c>
    </row>
    <row r="892" ht="14.25" spans="1:5">
      <c r="A892" s="62">
        <v>202006</v>
      </c>
      <c r="B892" s="62" t="s">
        <v>2517</v>
      </c>
      <c r="C892" s="62" t="s">
        <v>2531</v>
      </c>
      <c r="D892" s="62" t="s">
        <v>2529</v>
      </c>
      <c r="E892" s="62">
        <v>4739</v>
      </c>
    </row>
    <row r="893" ht="14.25" spans="1:5">
      <c r="A893" s="62">
        <v>202006</v>
      </c>
      <c r="B893" s="62" t="s">
        <v>2522</v>
      </c>
      <c r="C893" s="62" t="s">
        <v>2526</v>
      </c>
      <c r="D893" s="62" t="s">
        <v>2240</v>
      </c>
      <c r="E893" s="62">
        <v>9639</v>
      </c>
    </row>
    <row r="894" ht="14.25" spans="1:5">
      <c r="A894" s="62">
        <v>202007</v>
      </c>
      <c r="B894" s="62" t="s">
        <v>2530</v>
      </c>
      <c r="C894" s="62" t="s">
        <v>2531</v>
      </c>
      <c r="D894" s="62" t="s">
        <v>2234</v>
      </c>
      <c r="E894" s="62">
        <v>10966</v>
      </c>
    </row>
    <row r="895" ht="14.25" spans="1:5">
      <c r="A895" s="62">
        <v>202004</v>
      </c>
      <c r="B895" s="62" t="s">
        <v>2522</v>
      </c>
      <c r="C895" s="62" t="s">
        <v>2520</v>
      </c>
      <c r="D895" s="62" t="s">
        <v>2529</v>
      </c>
      <c r="E895" s="62">
        <v>5727</v>
      </c>
    </row>
    <row r="896" ht="14.25" spans="1:5">
      <c r="A896" s="62">
        <v>202001</v>
      </c>
      <c r="B896" s="62" t="s">
        <v>2530</v>
      </c>
      <c r="C896" s="62" t="s">
        <v>2521</v>
      </c>
      <c r="D896" s="62" t="s">
        <v>2523</v>
      </c>
      <c r="E896" s="62">
        <v>13878</v>
      </c>
    </row>
    <row r="897" ht="14.25" spans="1:5">
      <c r="A897" s="62">
        <v>202009</v>
      </c>
      <c r="B897" s="62" t="s">
        <v>2525</v>
      </c>
      <c r="C897" s="62" t="s">
        <v>2521</v>
      </c>
      <c r="D897" s="62" t="s">
        <v>2240</v>
      </c>
      <c r="E897" s="62">
        <v>17475</v>
      </c>
    </row>
    <row r="898" ht="14.25" spans="1:5">
      <c r="A898" s="62">
        <v>202005</v>
      </c>
      <c r="B898" s="62" t="s">
        <v>2524</v>
      </c>
      <c r="C898" s="62" t="s">
        <v>2526</v>
      </c>
      <c r="D898" s="62" t="s">
        <v>2223</v>
      </c>
      <c r="E898" s="62">
        <v>7333</v>
      </c>
    </row>
    <row r="899" ht="14.25" spans="1:5">
      <c r="A899" s="62">
        <v>202008</v>
      </c>
      <c r="B899" s="62" t="s">
        <v>2517</v>
      </c>
      <c r="C899" s="62" t="s">
        <v>2526</v>
      </c>
      <c r="D899" s="62" t="s">
        <v>2223</v>
      </c>
      <c r="E899" s="62">
        <v>724</v>
      </c>
    </row>
    <row r="900" ht="14.25" spans="1:5">
      <c r="A900" s="62">
        <v>202006</v>
      </c>
      <c r="B900" s="62" t="s">
        <v>2522</v>
      </c>
      <c r="C900" s="62" t="s">
        <v>2521</v>
      </c>
      <c r="D900" s="62" t="s">
        <v>2529</v>
      </c>
      <c r="E900" s="62">
        <v>1607</v>
      </c>
    </row>
    <row r="901" ht="14.25" spans="1:5">
      <c r="A901" s="62">
        <v>202003</v>
      </c>
      <c r="B901" s="62" t="s">
        <v>2524</v>
      </c>
      <c r="C901" s="62" t="s">
        <v>2526</v>
      </c>
      <c r="D901" s="62" t="s">
        <v>2234</v>
      </c>
      <c r="E901" s="62">
        <v>18661</v>
      </c>
    </row>
    <row r="902" ht="14.25" spans="1:5">
      <c r="A902" s="62">
        <v>202005</v>
      </c>
      <c r="B902" s="62" t="s">
        <v>2522</v>
      </c>
      <c r="C902" s="62" t="s">
        <v>2521</v>
      </c>
      <c r="D902" s="62" t="s">
        <v>2234</v>
      </c>
      <c r="E902" s="62">
        <v>11849</v>
      </c>
    </row>
    <row r="903" ht="14.25" spans="1:5">
      <c r="A903" s="62">
        <v>202008</v>
      </c>
      <c r="B903" s="62" t="s">
        <v>2524</v>
      </c>
      <c r="C903" s="62" t="s">
        <v>2520</v>
      </c>
      <c r="D903" s="62" t="s">
        <v>2223</v>
      </c>
      <c r="E903" s="62">
        <v>8025</v>
      </c>
    </row>
    <row r="904" ht="14.25" spans="1:5">
      <c r="A904" s="62">
        <v>202005</v>
      </c>
      <c r="B904" s="62" t="s">
        <v>2517</v>
      </c>
      <c r="C904" s="62" t="s">
        <v>2531</v>
      </c>
      <c r="D904" s="62" t="s">
        <v>2523</v>
      </c>
      <c r="E904" s="62">
        <v>7861</v>
      </c>
    </row>
    <row r="905" ht="14.25" spans="1:5">
      <c r="A905" s="62">
        <v>202009</v>
      </c>
      <c r="B905" s="62" t="s">
        <v>2525</v>
      </c>
      <c r="C905" s="62" t="s">
        <v>2520</v>
      </c>
      <c r="D905" s="62" t="s">
        <v>2529</v>
      </c>
      <c r="E905" s="62">
        <v>17608</v>
      </c>
    </row>
    <row r="906" ht="14.25" spans="1:5">
      <c r="A906" s="62">
        <v>202008</v>
      </c>
      <c r="B906" s="62" t="s">
        <v>2522</v>
      </c>
      <c r="C906" s="62" t="s">
        <v>2521</v>
      </c>
      <c r="D906" s="62" t="s">
        <v>2234</v>
      </c>
      <c r="E906" s="62">
        <v>7472</v>
      </c>
    </row>
    <row r="907" ht="14.25" spans="1:5">
      <c r="A907" s="62">
        <v>202002</v>
      </c>
      <c r="B907" s="62" t="s">
        <v>2519</v>
      </c>
      <c r="C907" s="62" t="s">
        <v>2521</v>
      </c>
      <c r="D907" s="62" t="s">
        <v>2527</v>
      </c>
      <c r="E907" s="62">
        <v>7201</v>
      </c>
    </row>
    <row r="908" ht="14.25" spans="1:5">
      <c r="A908" s="62">
        <v>202005</v>
      </c>
      <c r="B908" s="62" t="s">
        <v>2530</v>
      </c>
      <c r="C908" s="62" t="s">
        <v>2520</v>
      </c>
      <c r="D908" s="62" t="s">
        <v>2240</v>
      </c>
      <c r="E908" s="62">
        <v>2541</v>
      </c>
    </row>
    <row r="909" ht="14.25" spans="1:5">
      <c r="A909" s="62">
        <v>202005</v>
      </c>
      <c r="B909" s="62" t="s">
        <v>2519</v>
      </c>
      <c r="C909" s="62" t="s">
        <v>2528</v>
      </c>
      <c r="D909" s="62" t="s">
        <v>2223</v>
      </c>
      <c r="E909" s="62">
        <v>6809</v>
      </c>
    </row>
    <row r="910" ht="14.25" spans="1:5">
      <c r="A910" s="62">
        <v>202004</v>
      </c>
      <c r="B910" s="62" t="s">
        <v>2522</v>
      </c>
      <c r="C910" s="62" t="s">
        <v>2518</v>
      </c>
      <c r="D910" s="62" t="s">
        <v>2223</v>
      </c>
      <c r="E910" s="62">
        <v>10279</v>
      </c>
    </row>
    <row r="911" ht="14.25" spans="1:5">
      <c r="A911" s="62">
        <v>202003</v>
      </c>
      <c r="B911" s="62" t="s">
        <v>2530</v>
      </c>
      <c r="C911" s="62" t="s">
        <v>2520</v>
      </c>
      <c r="D911" s="62" t="s">
        <v>2223</v>
      </c>
      <c r="E911" s="62">
        <v>3589</v>
      </c>
    </row>
    <row r="912" ht="14.25" spans="1:5">
      <c r="A912" s="62">
        <v>202006</v>
      </c>
      <c r="B912" s="62" t="s">
        <v>2517</v>
      </c>
      <c r="C912" s="62" t="s">
        <v>2526</v>
      </c>
      <c r="D912" s="62" t="s">
        <v>2529</v>
      </c>
      <c r="E912" s="62">
        <v>18902</v>
      </c>
    </row>
    <row r="913" ht="14.25" spans="1:5">
      <c r="A913" s="62">
        <v>202007</v>
      </c>
      <c r="B913" s="62" t="s">
        <v>2525</v>
      </c>
      <c r="C913" s="62" t="s">
        <v>2528</v>
      </c>
      <c r="D913" s="62" t="s">
        <v>2529</v>
      </c>
      <c r="E913" s="62">
        <v>7047</v>
      </c>
    </row>
    <row r="914" ht="14.25" spans="1:5">
      <c r="A914" s="62">
        <v>202003</v>
      </c>
      <c r="B914" s="62" t="s">
        <v>2530</v>
      </c>
      <c r="C914" s="62" t="s">
        <v>2528</v>
      </c>
      <c r="D914" s="62" t="s">
        <v>2234</v>
      </c>
      <c r="E914" s="62">
        <v>9783</v>
      </c>
    </row>
    <row r="915" ht="14.25" spans="1:5">
      <c r="A915" s="62">
        <v>202008</v>
      </c>
      <c r="B915" s="62" t="s">
        <v>2519</v>
      </c>
      <c r="C915" s="62" t="s">
        <v>2528</v>
      </c>
      <c r="D915" s="62" t="s">
        <v>2234</v>
      </c>
      <c r="E915" s="62">
        <v>14187</v>
      </c>
    </row>
    <row r="916" ht="14.25" spans="1:5">
      <c r="A916" s="62">
        <v>202003</v>
      </c>
      <c r="B916" s="62" t="s">
        <v>2530</v>
      </c>
      <c r="C916" s="62" t="s">
        <v>2521</v>
      </c>
      <c r="D916" s="62" t="s">
        <v>2529</v>
      </c>
      <c r="E916" s="62">
        <v>5859</v>
      </c>
    </row>
    <row r="917" ht="14.25" spans="1:5">
      <c r="A917" s="62">
        <v>202007</v>
      </c>
      <c r="B917" s="62" t="s">
        <v>2522</v>
      </c>
      <c r="C917" s="62" t="s">
        <v>2531</v>
      </c>
      <c r="D917" s="62" t="s">
        <v>2234</v>
      </c>
      <c r="E917" s="62">
        <v>14639</v>
      </c>
    </row>
    <row r="918" ht="14.25" spans="1:5">
      <c r="A918" s="62">
        <v>202002</v>
      </c>
      <c r="B918" s="62" t="s">
        <v>2524</v>
      </c>
      <c r="C918" s="62" t="s">
        <v>2520</v>
      </c>
      <c r="D918" s="62" t="s">
        <v>2234</v>
      </c>
      <c r="E918" s="62">
        <v>6377</v>
      </c>
    </row>
    <row r="919" ht="14.25" spans="1:5">
      <c r="A919" s="62">
        <v>202002</v>
      </c>
      <c r="B919" s="62" t="s">
        <v>2517</v>
      </c>
      <c r="C919" s="62" t="s">
        <v>2526</v>
      </c>
      <c r="D919" s="62" t="s">
        <v>2529</v>
      </c>
      <c r="E919" s="62">
        <v>9608</v>
      </c>
    </row>
    <row r="920" ht="14.25" spans="1:5">
      <c r="A920" s="62">
        <v>202001</v>
      </c>
      <c r="B920" s="62" t="s">
        <v>2517</v>
      </c>
      <c r="C920" s="62" t="s">
        <v>2518</v>
      </c>
      <c r="D920" s="62" t="s">
        <v>2523</v>
      </c>
      <c r="E920" s="62">
        <v>12857</v>
      </c>
    </row>
    <row r="921" ht="14.25" spans="1:5">
      <c r="A921" s="62">
        <v>202009</v>
      </c>
      <c r="B921" s="62" t="s">
        <v>2525</v>
      </c>
      <c r="C921" s="62" t="s">
        <v>2531</v>
      </c>
      <c r="D921" s="62" t="s">
        <v>2523</v>
      </c>
      <c r="E921" s="62">
        <v>6290</v>
      </c>
    </row>
    <row r="922" ht="14.25" spans="1:5">
      <c r="A922" s="62">
        <v>202007</v>
      </c>
      <c r="B922" s="62" t="s">
        <v>2525</v>
      </c>
      <c r="C922" s="62" t="s">
        <v>2518</v>
      </c>
      <c r="D922" s="62" t="s">
        <v>2523</v>
      </c>
      <c r="E922" s="62">
        <v>16256</v>
      </c>
    </row>
    <row r="923" ht="14.25" spans="1:5">
      <c r="A923" s="62">
        <v>202007</v>
      </c>
      <c r="B923" s="62" t="s">
        <v>2522</v>
      </c>
      <c r="C923" s="62" t="s">
        <v>2518</v>
      </c>
      <c r="D923" s="62" t="s">
        <v>2527</v>
      </c>
      <c r="E923" s="62">
        <v>14883</v>
      </c>
    </row>
    <row r="924" ht="14.25" spans="1:5">
      <c r="A924" s="62">
        <v>202002</v>
      </c>
      <c r="B924" s="62" t="s">
        <v>2524</v>
      </c>
      <c r="C924" s="62" t="s">
        <v>2528</v>
      </c>
      <c r="D924" s="62" t="s">
        <v>2240</v>
      </c>
      <c r="E924" s="62">
        <v>18767</v>
      </c>
    </row>
    <row r="925" ht="14.25" spans="1:5">
      <c r="A925" s="62">
        <v>202004</v>
      </c>
      <c r="B925" s="62" t="s">
        <v>2530</v>
      </c>
      <c r="C925" s="62" t="s">
        <v>2518</v>
      </c>
      <c r="D925" s="62" t="s">
        <v>2240</v>
      </c>
      <c r="E925" s="62">
        <v>1704</v>
      </c>
    </row>
    <row r="926" ht="14.25" spans="1:5">
      <c r="A926" s="62">
        <v>202005</v>
      </c>
      <c r="B926" s="62" t="s">
        <v>2525</v>
      </c>
      <c r="C926" s="62" t="s">
        <v>2528</v>
      </c>
      <c r="D926" s="62" t="s">
        <v>2234</v>
      </c>
      <c r="E926" s="62">
        <v>1082</v>
      </c>
    </row>
    <row r="927" ht="14.25" spans="1:5">
      <c r="A927" s="62">
        <v>202003</v>
      </c>
      <c r="B927" s="62" t="s">
        <v>2530</v>
      </c>
      <c r="C927" s="62" t="s">
        <v>2521</v>
      </c>
      <c r="D927" s="62" t="s">
        <v>2527</v>
      </c>
      <c r="E927" s="62">
        <v>3984</v>
      </c>
    </row>
    <row r="928" ht="14.25" spans="1:5">
      <c r="A928" s="62">
        <v>202002</v>
      </c>
      <c r="B928" s="62" t="s">
        <v>2530</v>
      </c>
      <c r="C928" s="62" t="s">
        <v>2526</v>
      </c>
      <c r="D928" s="62" t="s">
        <v>2234</v>
      </c>
      <c r="E928" s="62">
        <v>15642</v>
      </c>
    </row>
    <row r="929" ht="14.25" spans="1:5">
      <c r="A929" s="62">
        <v>202004</v>
      </c>
      <c r="B929" s="62" t="s">
        <v>2530</v>
      </c>
      <c r="C929" s="62" t="s">
        <v>2518</v>
      </c>
      <c r="D929" s="62" t="s">
        <v>2223</v>
      </c>
      <c r="E929" s="62">
        <v>11774</v>
      </c>
    </row>
    <row r="930" ht="14.25" spans="1:5">
      <c r="A930" s="62">
        <v>202007</v>
      </c>
      <c r="B930" s="62" t="s">
        <v>2525</v>
      </c>
      <c r="C930" s="62" t="s">
        <v>2518</v>
      </c>
      <c r="D930" s="62" t="s">
        <v>2527</v>
      </c>
      <c r="E930" s="62">
        <v>4957</v>
      </c>
    </row>
    <row r="931" ht="14.25" spans="1:5">
      <c r="A931" s="62">
        <v>202004</v>
      </c>
      <c r="B931" s="62" t="s">
        <v>2530</v>
      </c>
      <c r="C931" s="62" t="s">
        <v>2520</v>
      </c>
      <c r="D931" s="62" t="s">
        <v>2234</v>
      </c>
      <c r="E931" s="62">
        <v>4699</v>
      </c>
    </row>
    <row r="932" ht="14.25" spans="1:5">
      <c r="A932" s="62">
        <v>202001</v>
      </c>
      <c r="B932" s="62" t="s">
        <v>2525</v>
      </c>
      <c r="C932" s="62" t="s">
        <v>2521</v>
      </c>
      <c r="D932" s="62" t="s">
        <v>2234</v>
      </c>
      <c r="E932" s="62">
        <v>13630</v>
      </c>
    </row>
    <row r="933" ht="14.25" spans="1:5">
      <c r="A933" s="62">
        <v>202006</v>
      </c>
      <c r="B933" s="62" t="s">
        <v>2525</v>
      </c>
      <c r="C933" s="62" t="s">
        <v>2531</v>
      </c>
      <c r="D933" s="62" t="s">
        <v>2223</v>
      </c>
      <c r="E933" s="62">
        <v>9839</v>
      </c>
    </row>
    <row r="934" ht="14.25" spans="1:5">
      <c r="A934" s="62">
        <v>202001</v>
      </c>
      <c r="B934" s="62" t="s">
        <v>2517</v>
      </c>
      <c r="C934" s="62" t="s">
        <v>2520</v>
      </c>
      <c r="D934" s="62" t="s">
        <v>2529</v>
      </c>
      <c r="E934" s="62">
        <v>2616</v>
      </c>
    </row>
    <row r="935" ht="14.25" spans="1:5">
      <c r="A935" s="62">
        <v>202006</v>
      </c>
      <c r="B935" s="62" t="s">
        <v>2517</v>
      </c>
      <c r="C935" s="62" t="s">
        <v>2531</v>
      </c>
      <c r="D935" s="62" t="s">
        <v>2240</v>
      </c>
      <c r="E935" s="62">
        <v>11539</v>
      </c>
    </row>
    <row r="936" ht="14.25" spans="1:5">
      <c r="A936" s="62">
        <v>202008</v>
      </c>
      <c r="B936" s="62" t="s">
        <v>2530</v>
      </c>
      <c r="C936" s="62" t="s">
        <v>2526</v>
      </c>
      <c r="D936" s="62" t="s">
        <v>2523</v>
      </c>
      <c r="E936" s="62">
        <v>10023</v>
      </c>
    </row>
    <row r="937" ht="14.25" spans="1:5">
      <c r="A937" s="62">
        <v>202002</v>
      </c>
      <c r="B937" s="62" t="s">
        <v>2524</v>
      </c>
      <c r="C937" s="62" t="s">
        <v>2521</v>
      </c>
      <c r="D937" s="62" t="s">
        <v>2223</v>
      </c>
      <c r="E937" s="62">
        <v>3660</v>
      </c>
    </row>
    <row r="938" ht="14.25" spans="1:5">
      <c r="A938" s="62">
        <v>202004</v>
      </c>
      <c r="B938" s="62" t="s">
        <v>2524</v>
      </c>
      <c r="C938" s="62" t="s">
        <v>2521</v>
      </c>
      <c r="D938" s="62" t="s">
        <v>2523</v>
      </c>
      <c r="E938" s="62">
        <v>8289</v>
      </c>
    </row>
    <row r="939" ht="14.25" spans="1:5">
      <c r="A939" s="62">
        <v>202004</v>
      </c>
      <c r="B939" s="62" t="s">
        <v>2522</v>
      </c>
      <c r="C939" s="62" t="s">
        <v>2528</v>
      </c>
      <c r="D939" s="62" t="s">
        <v>2529</v>
      </c>
      <c r="E939" s="62">
        <v>16966</v>
      </c>
    </row>
    <row r="940" ht="14.25" spans="1:5">
      <c r="A940" s="62">
        <v>202009</v>
      </c>
      <c r="B940" s="62" t="s">
        <v>2519</v>
      </c>
      <c r="C940" s="62" t="s">
        <v>2520</v>
      </c>
      <c r="D940" s="62" t="s">
        <v>2234</v>
      </c>
      <c r="E940" s="62">
        <v>17239</v>
      </c>
    </row>
    <row r="941" ht="14.25" spans="1:5">
      <c r="A941" s="62">
        <v>202009</v>
      </c>
      <c r="B941" s="62" t="s">
        <v>2517</v>
      </c>
      <c r="C941" s="62" t="s">
        <v>2528</v>
      </c>
      <c r="D941" s="62" t="s">
        <v>2523</v>
      </c>
      <c r="E941" s="62">
        <v>2173</v>
      </c>
    </row>
    <row r="942" ht="14.25" spans="1:5">
      <c r="A942" s="62">
        <v>202002</v>
      </c>
      <c r="B942" s="62" t="s">
        <v>2524</v>
      </c>
      <c r="C942" s="62" t="s">
        <v>2528</v>
      </c>
      <c r="D942" s="62" t="s">
        <v>2529</v>
      </c>
      <c r="E942" s="62">
        <v>6446</v>
      </c>
    </row>
    <row r="943" ht="14.25" spans="1:5">
      <c r="A943" s="62">
        <v>202003</v>
      </c>
      <c r="B943" s="62" t="s">
        <v>2517</v>
      </c>
      <c r="C943" s="62" t="s">
        <v>2520</v>
      </c>
      <c r="D943" s="62" t="s">
        <v>2240</v>
      </c>
      <c r="E943" s="62">
        <v>18692</v>
      </c>
    </row>
    <row r="944" ht="14.25" spans="1:5">
      <c r="A944" s="62">
        <v>202003</v>
      </c>
      <c r="B944" s="62" t="s">
        <v>2530</v>
      </c>
      <c r="C944" s="62" t="s">
        <v>2518</v>
      </c>
      <c r="D944" s="62" t="s">
        <v>2234</v>
      </c>
      <c r="E944" s="62">
        <v>13404</v>
      </c>
    </row>
    <row r="945" ht="14.25" spans="1:5">
      <c r="A945" s="62">
        <v>202003</v>
      </c>
      <c r="B945" s="62" t="s">
        <v>2524</v>
      </c>
      <c r="C945" s="62" t="s">
        <v>2518</v>
      </c>
      <c r="D945" s="62" t="s">
        <v>2234</v>
      </c>
      <c r="E945" s="62">
        <v>4179</v>
      </c>
    </row>
    <row r="946" ht="14.25" spans="1:5">
      <c r="A946" s="62">
        <v>202006</v>
      </c>
      <c r="B946" s="62" t="s">
        <v>2522</v>
      </c>
      <c r="C946" s="62" t="s">
        <v>2520</v>
      </c>
      <c r="D946" s="62" t="s">
        <v>2523</v>
      </c>
      <c r="E946" s="62">
        <v>13625</v>
      </c>
    </row>
    <row r="947" ht="14.25" spans="1:5">
      <c r="A947" s="62">
        <v>202002</v>
      </c>
      <c r="B947" s="62" t="s">
        <v>2530</v>
      </c>
      <c r="C947" s="62" t="s">
        <v>2521</v>
      </c>
      <c r="D947" s="62" t="s">
        <v>2234</v>
      </c>
      <c r="E947" s="62">
        <v>12503</v>
      </c>
    </row>
    <row r="948" ht="14.25" spans="1:5">
      <c r="A948" s="62">
        <v>202008</v>
      </c>
      <c r="B948" s="62" t="s">
        <v>2530</v>
      </c>
      <c r="C948" s="62" t="s">
        <v>2531</v>
      </c>
      <c r="D948" s="62" t="s">
        <v>2223</v>
      </c>
      <c r="E948" s="62">
        <v>7813</v>
      </c>
    </row>
    <row r="949" ht="14.25" spans="1:5">
      <c r="A949" s="62">
        <v>202008</v>
      </c>
      <c r="B949" s="62" t="s">
        <v>2530</v>
      </c>
      <c r="C949" s="62" t="s">
        <v>2526</v>
      </c>
      <c r="D949" s="62" t="s">
        <v>2234</v>
      </c>
      <c r="E949" s="62">
        <v>10402</v>
      </c>
    </row>
    <row r="950" ht="14.25" spans="1:5">
      <c r="A950" s="62">
        <v>202002</v>
      </c>
      <c r="B950" s="62" t="s">
        <v>2522</v>
      </c>
      <c r="C950" s="62" t="s">
        <v>2531</v>
      </c>
      <c r="D950" s="62" t="s">
        <v>2523</v>
      </c>
      <c r="E950" s="62">
        <v>14908</v>
      </c>
    </row>
    <row r="951" ht="14.25" spans="1:5">
      <c r="A951" s="62">
        <v>202009</v>
      </c>
      <c r="B951" s="62" t="s">
        <v>2517</v>
      </c>
      <c r="C951" s="62" t="s">
        <v>2526</v>
      </c>
      <c r="D951" s="62" t="s">
        <v>2527</v>
      </c>
      <c r="E951" s="62">
        <v>11351</v>
      </c>
    </row>
    <row r="952" ht="14.25" spans="1:5">
      <c r="A952" s="62">
        <v>202003</v>
      </c>
      <c r="B952" s="62" t="s">
        <v>2525</v>
      </c>
      <c r="C952" s="62" t="s">
        <v>2518</v>
      </c>
      <c r="D952" s="62" t="s">
        <v>2523</v>
      </c>
      <c r="E952" s="62">
        <v>12042</v>
      </c>
    </row>
    <row r="953" ht="14.25" spans="1:5">
      <c r="A953" s="62">
        <v>202005</v>
      </c>
      <c r="B953" s="62" t="s">
        <v>2519</v>
      </c>
      <c r="C953" s="62" t="s">
        <v>2531</v>
      </c>
      <c r="D953" s="62" t="s">
        <v>2223</v>
      </c>
      <c r="E953" s="62">
        <v>4644</v>
      </c>
    </row>
    <row r="954" ht="14.25" spans="1:5">
      <c r="A954" s="62">
        <v>202006</v>
      </c>
      <c r="B954" s="62" t="s">
        <v>2517</v>
      </c>
      <c r="C954" s="62" t="s">
        <v>2521</v>
      </c>
      <c r="D954" s="62" t="s">
        <v>2529</v>
      </c>
      <c r="E954" s="62">
        <v>11713</v>
      </c>
    </row>
    <row r="955" ht="14.25" spans="1:5">
      <c r="A955" s="62">
        <v>202008</v>
      </c>
      <c r="B955" s="62" t="s">
        <v>2519</v>
      </c>
      <c r="C955" s="62" t="s">
        <v>2528</v>
      </c>
      <c r="D955" s="62" t="s">
        <v>2223</v>
      </c>
      <c r="E955" s="62">
        <v>9787</v>
      </c>
    </row>
    <row r="956" ht="14.25" spans="1:5">
      <c r="A956" s="62">
        <v>202007</v>
      </c>
      <c r="B956" s="62" t="s">
        <v>2524</v>
      </c>
      <c r="C956" s="62" t="s">
        <v>2521</v>
      </c>
      <c r="D956" s="62" t="s">
        <v>2527</v>
      </c>
      <c r="E956" s="62">
        <v>10365</v>
      </c>
    </row>
    <row r="957" ht="14.25" spans="1:5">
      <c r="A957" s="62">
        <v>202004</v>
      </c>
      <c r="B957" s="62" t="s">
        <v>2517</v>
      </c>
      <c r="C957" s="62" t="s">
        <v>2521</v>
      </c>
      <c r="D957" s="62" t="s">
        <v>2523</v>
      </c>
      <c r="E957" s="62">
        <v>16148</v>
      </c>
    </row>
    <row r="958" ht="14.25" spans="1:5">
      <c r="A958" s="62">
        <v>202002</v>
      </c>
      <c r="B958" s="62" t="s">
        <v>2530</v>
      </c>
      <c r="C958" s="62" t="s">
        <v>2531</v>
      </c>
      <c r="D958" s="62" t="s">
        <v>2527</v>
      </c>
      <c r="E958" s="62">
        <v>6915</v>
      </c>
    </row>
    <row r="959" ht="14.25" spans="1:5">
      <c r="A959" s="62">
        <v>202003</v>
      </c>
      <c r="B959" s="62" t="s">
        <v>2525</v>
      </c>
      <c r="C959" s="62" t="s">
        <v>2520</v>
      </c>
      <c r="D959" s="62" t="s">
        <v>2240</v>
      </c>
      <c r="E959" s="62">
        <v>18254</v>
      </c>
    </row>
    <row r="960" ht="14.25" spans="1:5">
      <c r="A960" s="62">
        <v>202001</v>
      </c>
      <c r="B960" s="62" t="s">
        <v>2517</v>
      </c>
      <c r="C960" s="62" t="s">
        <v>2526</v>
      </c>
      <c r="D960" s="62" t="s">
        <v>2240</v>
      </c>
      <c r="E960" s="62">
        <v>1582</v>
      </c>
    </row>
    <row r="961" ht="14.25" spans="1:5">
      <c r="A961" s="62">
        <v>202002</v>
      </c>
      <c r="B961" s="62" t="s">
        <v>2517</v>
      </c>
      <c r="C961" s="62" t="s">
        <v>2528</v>
      </c>
      <c r="D961" s="62" t="s">
        <v>2240</v>
      </c>
      <c r="E961" s="62">
        <v>5149</v>
      </c>
    </row>
    <row r="962" ht="14.25" spans="1:5">
      <c r="A962" s="62">
        <v>202007</v>
      </c>
      <c r="B962" s="62" t="s">
        <v>2517</v>
      </c>
      <c r="C962" s="62" t="s">
        <v>2526</v>
      </c>
      <c r="D962" s="62" t="s">
        <v>2234</v>
      </c>
      <c r="E962" s="62">
        <v>589</v>
      </c>
    </row>
    <row r="963" ht="14.25" spans="1:5">
      <c r="A963" s="62">
        <v>202001</v>
      </c>
      <c r="B963" s="62" t="s">
        <v>2524</v>
      </c>
      <c r="C963" s="62" t="s">
        <v>2528</v>
      </c>
      <c r="D963" s="62" t="s">
        <v>2527</v>
      </c>
      <c r="E963" s="62">
        <v>15976</v>
      </c>
    </row>
    <row r="964" ht="14.25" spans="1:5">
      <c r="A964" s="62">
        <v>202005</v>
      </c>
      <c r="B964" s="62" t="s">
        <v>2530</v>
      </c>
      <c r="C964" s="62" t="s">
        <v>2521</v>
      </c>
      <c r="D964" s="62" t="s">
        <v>2223</v>
      </c>
      <c r="E964" s="62">
        <v>14783</v>
      </c>
    </row>
    <row r="965" ht="14.25" spans="1:5">
      <c r="A965" s="62">
        <v>202003</v>
      </c>
      <c r="B965" s="62" t="s">
        <v>2519</v>
      </c>
      <c r="C965" s="62" t="s">
        <v>2521</v>
      </c>
      <c r="D965" s="62" t="s">
        <v>2234</v>
      </c>
      <c r="E965" s="62">
        <v>8170</v>
      </c>
    </row>
    <row r="966" ht="14.25" spans="1:5">
      <c r="A966" s="62">
        <v>202006</v>
      </c>
      <c r="B966" s="62" t="s">
        <v>2524</v>
      </c>
      <c r="C966" s="62" t="s">
        <v>2521</v>
      </c>
      <c r="D966" s="62" t="s">
        <v>2527</v>
      </c>
      <c r="E966" s="62">
        <v>18379</v>
      </c>
    </row>
    <row r="967" ht="14.25" spans="1:5">
      <c r="A967" s="62">
        <v>202005</v>
      </c>
      <c r="B967" s="62" t="s">
        <v>2525</v>
      </c>
      <c r="C967" s="62" t="s">
        <v>2531</v>
      </c>
      <c r="D967" s="62" t="s">
        <v>2527</v>
      </c>
      <c r="E967" s="62">
        <v>9357</v>
      </c>
    </row>
    <row r="968" ht="14.25" spans="1:5">
      <c r="A968" s="62">
        <v>202009</v>
      </c>
      <c r="B968" s="62" t="s">
        <v>2530</v>
      </c>
      <c r="C968" s="62" t="s">
        <v>2520</v>
      </c>
      <c r="D968" s="62" t="s">
        <v>2223</v>
      </c>
      <c r="E968" s="62">
        <v>5588</v>
      </c>
    </row>
    <row r="969" ht="14.25" spans="1:5">
      <c r="A969" s="62">
        <v>202008</v>
      </c>
      <c r="B969" s="62" t="s">
        <v>2517</v>
      </c>
      <c r="C969" s="62" t="s">
        <v>2518</v>
      </c>
      <c r="D969" s="62" t="s">
        <v>2240</v>
      </c>
      <c r="E969" s="62">
        <v>18506</v>
      </c>
    </row>
    <row r="970" ht="14.25" spans="1:5">
      <c r="A970" s="62">
        <v>202005</v>
      </c>
      <c r="B970" s="62" t="s">
        <v>2519</v>
      </c>
      <c r="C970" s="62" t="s">
        <v>2521</v>
      </c>
      <c r="D970" s="62" t="s">
        <v>2529</v>
      </c>
      <c r="E970" s="62">
        <v>959</v>
      </c>
    </row>
    <row r="971" ht="14.25" spans="1:5">
      <c r="A971" s="62">
        <v>202003</v>
      </c>
      <c r="B971" s="62" t="s">
        <v>2530</v>
      </c>
      <c r="C971" s="62" t="s">
        <v>2528</v>
      </c>
      <c r="D971" s="62" t="s">
        <v>2523</v>
      </c>
      <c r="E971" s="62">
        <v>2025</v>
      </c>
    </row>
    <row r="972" ht="14.25" spans="1:5">
      <c r="A972" s="62">
        <v>202002</v>
      </c>
      <c r="B972" s="62" t="s">
        <v>2524</v>
      </c>
      <c r="C972" s="62" t="s">
        <v>2526</v>
      </c>
      <c r="D972" s="62" t="s">
        <v>2223</v>
      </c>
      <c r="E972" s="62">
        <v>12726</v>
      </c>
    </row>
    <row r="973" ht="14.25" spans="1:5">
      <c r="A973" s="62">
        <v>202004</v>
      </c>
      <c r="B973" s="62" t="s">
        <v>2519</v>
      </c>
      <c r="C973" s="62" t="s">
        <v>2521</v>
      </c>
      <c r="D973" s="62" t="s">
        <v>2240</v>
      </c>
      <c r="E973" s="62">
        <v>10331</v>
      </c>
    </row>
    <row r="974" ht="14.25" spans="1:5">
      <c r="A974" s="62">
        <v>202009</v>
      </c>
      <c r="B974" s="62" t="s">
        <v>2517</v>
      </c>
      <c r="C974" s="62" t="s">
        <v>2518</v>
      </c>
      <c r="D974" s="62" t="s">
        <v>2529</v>
      </c>
      <c r="E974" s="62">
        <v>9901</v>
      </c>
    </row>
    <row r="975" ht="14.25" spans="1:5">
      <c r="A975" s="62">
        <v>202001</v>
      </c>
      <c r="B975" s="62" t="s">
        <v>2522</v>
      </c>
      <c r="C975" s="62" t="s">
        <v>2531</v>
      </c>
      <c r="D975" s="62" t="s">
        <v>2529</v>
      </c>
      <c r="E975" s="62">
        <v>13836</v>
      </c>
    </row>
    <row r="976" ht="14.25" spans="1:5">
      <c r="A976" s="62">
        <v>202001</v>
      </c>
      <c r="B976" s="62" t="s">
        <v>2530</v>
      </c>
      <c r="C976" s="62" t="s">
        <v>2521</v>
      </c>
      <c r="D976" s="62" t="s">
        <v>2223</v>
      </c>
      <c r="E976" s="62">
        <v>11247</v>
      </c>
    </row>
    <row r="977" ht="14.25" spans="1:5">
      <c r="A977" s="62">
        <v>202002</v>
      </c>
      <c r="B977" s="62" t="s">
        <v>2517</v>
      </c>
      <c r="C977" s="62" t="s">
        <v>2518</v>
      </c>
      <c r="D977" s="62" t="s">
        <v>2529</v>
      </c>
      <c r="E977" s="62">
        <v>2363</v>
      </c>
    </row>
    <row r="978" ht="14.25" spans="1:5">
      <c r="A978" s="62">
        <v>202008</v>
      </c>
      <c r="B978" s="62" t="s">
        <v>2522</v>
      </c>
      <c r="C978" s="62" t="s">
        <v>2526</v>
      </c>
      <c r="D978" s="62" t="s">
        <v>2240</v>
      </c>
      <c r="E978" s="62">
        <v>7274</v>
      </c>
    </row>
    <row r="979" ht="14.25" spans="1:5">
      <c r="A979" s="62">
        <v>202008</v>
      </c>
      <c r="B979" s="62" t="s">
        <v>2525</v>
      </c>
      <c r="C979" s="62" t="s">
        <v>2526</v>
      </c>
      <c r="D979" s="62" t="s">
        <v>2234</v>
      </c>
      <c r="E979" s="62">
        <v>8963</v>
      </c>
    </row>
    <row r="980" ht="14.25" spans="1:5">
      <c r="A980" s="62">
        <v>202006</v>
      </c>
      <c r="B980" s="62" t="s">
        <v>2517</v>
      </c>
      <c r="C980" s="62" t="s">
        <v>2528</v>
      </c>
      <c r="D980" s="62" t="s">
        <v>2529</v>
      </c>
      <c r="E980" s="62">
        <v>7635</v>
      </c>
    </row>
    <row r="981" ht="14.25" spans="1:5">
      <c r="A981" s="62">
        <v>202003</v>
      </c>
      <c r="B981" s="62" t="s">
        <v>2519</v>
      </c>
      <c r="C981" s="62" t="s">
        <v>2531</v>
      </c>
      <c r="D981" s="62" t="s">
        <v>2223</v>
      </c>
      <c r="E981" s="62">
        <v>1747</v>
      </c>
    </row>
    <row r="982" ht="14.25" spans="1:5">
      <c r="A982" s="62">
        <v>202004</v>
      </c>
      <c r="B982" s="62" t="s">
        <v>2522</v>
      </c>
      <c r="C982" s="62" t="s">
        <v>2521</v>
      </c>
      <c r="D982" s="62" t="s">
        <v>2529</v>
      </c>
      <c r="E982" s="62">
        <v>185</v>
      </c>
    </row>
    <row r="983" ht="14.25" spans="1:5">
      <c r="A983" s="62">
        <v>202009</v>
      </c>
      <c r="B983" s="62" t="s">
        <v>2530</v>
      </c>
      <c r="C983" s="62" t="s">
        <v>2521</v>
      </c>
      <c r="D983" s="62" t="s">
        <v>2527</v>
      </c>
      <c r="E983" s="62">
        <v>16852</v>
      </c>
    </row>
    <row r="984" ht="14.25" spans="1:5">
      <c r="A984" s="62">
        <v>202005</v>
      </c>
      <c r="B984" s="62" t="s">
        <v>2519</v>
      </c>
      <c r="C984" s="62" t="s">
        <v>2520</v>
      </c>
      <c r="D984" s="62" t="s">
        <v>2234</v>
      </c>
      <c r="E984" s="62">
        <v>9282</v>
      </c>
    </row>
    <row r="985" ht="14.25" spans="1:5">
      <c r="A985" s="62">
        <v>202009</v>
      </c>
      <c r="B985" s="62" t="s">
        <v>2519</v>
      </c>
      <c r="C985" s="62" t="s">
        <v>2526</v>
      </c>
      <c r="D985" s="62" t="s">
        <v>2527</v>
      </c>
      <c r="E985" s="62">
        <v>10974</v>
      </c>
    </row>
    <row r="986" ht="14.25" spans="1:5">
      <c r="A986" s="62">
        <v>202004</v>
      </c>
      <c r="B986" s="62" t="s">
        <v>2522</v>
      </c>
      <c r="C986" s="62" t="s">
        <v>2518</v>
      </c>
      <c r="D986" s="62" t="s">
        <v>2240</v>
      </c>
      <c r="E986" s="62">
        <v>19953</v>
      </c>
    </row>
    <row r="987" ht="14.25" spans="1:5">
      <c r="A987" s="62">
        <v>202001</v>
      </c>
      <c r="B987" s="62" t="s">
        <v>2530</v>
      </c>
      <c r="C987" s="62" t="s">
        <v>2528</v>
      </c>
      <c r="D987" s="62" t="s">
        <v>2529</v>
      </c>
      <c r="E987" s="62">
        <v>8936</v>
      </c>
    </row>
    <row r="988" ht="14.25" spans="1:5">
      <c r="A988" s="62">
        <v>202002</v>
      </c>
      <c r="B988" s="62" t="s">
        <v>2517</v>
      </c>
      <c r="C988" s="62" t="s">
        <v>2528</v>
      </c>
      <c r="D988" s="62" t="s">
        <v>2234</v>
      </c>
      <c r="E988" s="62">
        <v>6854</v>
      </c>
    </row>
    <row r="989" ht="14.25" spans="1:5">
      <c r="A989" s="62">
        <v>202003</v>
      </c>
      <c r="B989" s="62" t="s">
        <v>2522</v>
      </c>
      <c r="C989" s="62" t="s">
        <v>2521</v>
      </c>
      <c r="D989" s="62" t="s">
        <v>2223</v>
      </c>
      <c r="E989" s="62">
        <v>4432</v>
      </c>
    </row>
    <row r="990" ht="14.25" spans="1:5">
      <c r="A990" s="62">
        <v>202008</v>
      </c>
      <c r="B990" s="62" t="s">
        <v>2524</v>
      </c>
      <c r="C990" s="62" t="s">
        <v>2528</v>
      </c>
      <c r="D990" s="62" t="s">
        <v>2529</v>
      </c>
      <c r="E990" s="62">
        <v>9479</v>
      </c>
    </row>
    <row r="991" ht="14.25" spans="1:5">
      <c r="A991" s="62">
        <v>202001</v>
      </c>
      <c r="B991" s="62" t="s">
        <v>2524</v>
      </c>
      <c r="C991" s="62" t="s">
        <v>2526</v>
      </c>
      <c r="D991" s="62" t="s">
        <v>2523</v>
      </c>
      <c r="E991" s="62">
        <v>18826</v>
      </c>
    </row>
    <row r="992" ht="14.25" spans="1:5">
      <c r="A992" s="62">
        <v>202008</v>
      </c>
      <c r="B992" s="62" t="s">
        <v>2522</v>
      </c>
      <c r="C992" s="62" t="s">
        <v>2518</v>
      </c>
      <c r="D992" s="62" t="s">
        <v>2234</v>
      </c>
      <c r="E992" s="62">
        <v>2086</v>
      </c>
    </row>
    <row r="993" ht="14.25" spans="1:5">
      <c r="A993" s="62">
        <v>202008</v>
      </c>
      <c r="B993" s="62" t="s">
        <v>2530</v>
      </c>
      <c r="C993" s="62" t="s">
        <v>2521</v>
      </c>
      <c r="D993" s="62" t="s">
        <v>2523</v>
      </c>
      <c r="E993" s="62">
        <v>10279</v>
      </c>
    </row>
    <row r="994" ht="14.25" spans="1:5">
      <c r="A994" s="62">
        <v>202006</v>
      </c>
      <c r="B994" s="62" t="s">
        <v>2530</v>
      </c>
      <c r="C994" s="62" t="s">
        <v>2518</v>
      </c>
      <c r="D994" s="62" t="s">
        <v>2523</v>
      </c>
      <c r="E994" s="62">
        <v>7250</v>
      </c>
    </row>
    <row r="995" ht="14.25" spans="1:5">
      <c r="A995" s="62">
        <v>202003</v>
      </c>
      <c r="B995" s="62" t="s">
        <v>2525</v>
      </c>
      <c r="C995" s="62" t="s">
        <v>2518</v>
      </c>
      <c r="D995" s="62" t="s">
        <v>2223</v>
      </c>
      <c r="E995" s="62">
        <v>14046</v>
      </c>
    </row>
    <row r="996" ht="14.25" spans="1:5">
      <c r="A996" s="62">
        <v>202001</v>
      </c>
      <c r="B996" s="62" t="s">
        <v>2524</v>
      </c>
      <c r="C996" s="62" t="s">
        <v>2526</v>
      </c>
      <c r="D996" s="62" t="s">
        <v>2234</v>
      </c>
      <c r="E996" s="62">
        <v>10849</v>
      </c>
    </row>
    <row r="997" ht="14.25" spans="1:5">
      <c r="A997" s="62">
        <v>202003</v>
      </c>
      <c r="B997" s="62" t="s">
        <v>2524</v>
      </c>
      <c r="C997" s="62" t="s">
        <v>2518</v>
      </c>
      <c r="D997" s="62" t="s">
        <v>2529</v>
      </c>
      <c r="E997" s="62">
        <v>12668</v>
      </c>
    </row>
    <row r="998" ht="14.25" spans="1:5">
      <c r="A998" s="62">
        <v>202002</v>
      </c>
      <c r="B998" s="62" t="s">
        <v>2522</v>
      </c>
      <c r="C998" s="62" t="s">
        <v>2531</v>
      </c>
      <c r="D998" s="62" t="s">
        <v>2234</v>
      </c>
      <c r="E998" s="62">
        <v>3570</v>
      </c>
    </row>
    <row r="999" ht="14.25" spans="1:5">
      <c r="A999" s="62">
        <v>202001</v>
      </c>
      <c r="B999" s="62" t="s">
        <v>2530</v>
      </c>
      <c r="C999" s="62" t="s">
        <v>2526</v>
      </c>
      <c r="D999" s="62" t="s">
        <v>2234</v>
      </c>
      <c r="E999" s="62">
        <v>1290</v>
      </c>
    </row>
    <row r="1000" ht="14.25" spans="1:5">
      <c r="A1000" s="62">
        <v>202006</v>
      </c>
      <c r="B1000" s="62" t="s">
        <v>2530</v>
      </c>
      <c r="C1000" s="62" t="s">
        <v>2521</v>
      </c>
      <c r="D1000" s="62" t="s">
        <v>2527</v>
      </c>
      <c r="E1000" s="62">
        <v>4605</v>
      </c>
    </row>
    <row r="1001" ht="14.25" spans="1:5">
      <c r="A1001" s="62">
        <v>202001</v>
      </c>
      <c r="B1001" s="62" t="s">
        <v>2530</v>
      </c>
      <c r="C1001" s="62" t="s">
        <v>2531</v>
      </c>
      <c r="D1001" s="62" t="s">
        <v>2234</v>
      </c>
      <c r="E1001" s="62">
        <v>9410</v>
      </c>
    </row>
    <row r="1002" ht="14.25" spans="1:5">
      <c r="A1002" s="62">
        <v>202002</v>
      </c>
      <c r="B1002" s="62" t="s">
        <v>2517</v>
      </c>
      <c r="C1002" s="62" t="s">
        <v>2518</v>
      </c>
      <c r="D1002" s="62" t="s">
        <v>2223</v>
      </c>
      <c r="E1002" s="62">
        <v>7001</v>
      </c>
    </row>
    <row r="1003" ht="14.25" spans="1:5">
      <c r="A1003" s="62">
        <v>202008</v>
      </c>
      <c r="B1003" s="62" t="s">
        <v>2525</v>
      </c>
      <c r="C1003" s="62" t="s">
        <v>2531</v>
      </c>
      <c r="D1003" s="62" t="s">
        <v>2240</v>
      </c>
      <c r="E1003" s="62">
        <v>17804</v>
      </c>
    </row>
    <row r="1004" ht="14.25" spans="1:5">
      <c r="A1004" s="62">
        <v>202006</v>
      </c>
      <c r="B1004" s="62" t="s">
        <v>2530</v>
      </c>
      <c r="C1004" s="62" t="s">
        <v>2526</v>
      </c>
      <c r="D1004" s="62" t="s">
        <v>2234</v>
      </c>
      <c r="E1004" s="62">
        <v>16996</v>
      </c>
    </row>
    <row r="1005" ht="14.25" spans="1:5">
      <c r="A1005" s="62">
        <v>202008</v>
      </c>
      <c r="B1005" s="62" t="s">
        <v>2519</v>
      </c>
      <c r="C1005" s="62" t="s">
        <v>2520</v>
      </c>
      <c r="D1005" s="62" t="s">
        <v>2529</v>
      </c>
      <c r="E1005" s="62">
        <v>11644</v>
      </c>
    </row>
    <row r="1006" ht="14.25" spans="1:5">
      <c r="A1006" s="62">
        <v>202004</v>
      </c>
      <c r="B1006" s="62" t="s">
        <v>2524</v>
      </c>
      <c r="C1006" s="62" t="s">
        <v>2518</v>
      </c>
      <c r="D1006" s="62" t="s">
        <v>2234</v>
      </c>
      <c r="E1006" s="62">
        <v>3913</v>
      </c>
    </row>
    <row r="1007" ht="14.25" spans="1:5">
      <c r="A1007" s="62">
        <v>202008</v>
      </c>
      <c r="B1007" s="62" t="s">
        <v>2519</v>
      </c>
      <c r="C1007" s="62" t="s">
        <v>2521</v>
      </c>
      <c r="D1007" s="62" t="s">
        <v>2529</v>
      </c>
      <c r="E1007" s="62">
        <v>2878</v>
      </c>
    </row>
    <row r="1008" ht="14.25" spans="1:5">
      <c r="A1008" s="62">
        <v>202006</v>
      </c>
      <c r="B1008" s="62" t="s">
        <v>2530</v>
      </c>
      <c r="C1008" s="62" t="s">
        <v>2521</v>
      </c>
      <c r="D1008" s="62" t="s">
        <v>2240</v>
      </c>
      <c r="E1008" s="62">
        <v>10028</v>
      </c>
    </row>
    <row r="1009" ht="14.25" spans="1:5">
      <c r="A1009" s="62">
        <v>202003</v>
      </c>
      <c r="B1009" s="62" t="s">
        <v>2519</v>
      </c>
      <c r="C1009" s="62" t="s">
        <v>2526</v>
      </c>
      <c r="D1009" s="62" t="s">
        <v>2234</v>
      </c>
      <c r="E1009" s="62">
        <v>16609</v>
      </c>
    </row>
    <row r="1010" ht="14.25" spans="1:5">
      <c r="A1010" s="62">
        <v>202007</v>
      </c>
      <c r="B1010" s="62" t="s">
        <v>2524</v>
      </c>
      <c r="C1010" s="62" t="s">
        <v>2526</v>
      </c>
      <c r="D1010" s="62" t="s">
        <v>2234</v>
      </c>
      <c r="E1010" s="62">
        <v>19902</v>
      </c>
    </row>
    <row r="1011" ht="14.25" spans="1:5">
      <c r="A1011" s="62">
        <v>202005</v>
      </c>
      <c r="B1011" s="62" t="s">
        <v>2517</v>
      </c>
      <c r="C1011" s="62" t="s">
        <v>2531</v>
      </c>
      <c r="D1011" s="62" t="s">
        <v>2527</v>
      </c>
      <c r="E1011" s="62">
        <v>14465</v>
      </c>
    </row>
    <row r="1012" ht="14.25" spans="1:5">
      <c r="A1012" s="62">
        <v>202005</v>
      </c>
      <c r="B1012" s="62" t="s">
        <v>2517</v>
      </c>
      <c r="C1012" s="62" t="s">
        <v>2518</v>
      </c>
      <c r="D1012" s="62" t="s">
        <v>2529</v>
      </c>
      <c r="E1012" s="62">
        <v>7046</v>
      </c>
    </row>
    <row r="1013" ht="14.25" spans="1:5">
      <c r="A1013" s="62">
        <v>202007</v>
      </c>
      <c r="B1013" s="62" t="s">
        <v>2517</v>
      </c>
      <c r="C1013" s="62" t="s">
        <v>2520</v>
      </c>
      <c r="D1013" s="62" t="s">
        <v>2240</v>
      </c>
      <c r="E1013" s="62">
        <v>14970</v>
      </c>
    </row>
    <row r="1014" ht="14.25" spans="1:5">
      <c r="A1014" s="62">
        <v>202002</v>
      </c>
      <c r="B1014" s="62" t="s">
        <v>2524</v>
      </c>
      <c r="C1014" s="62" t="s">
        <v>2520</v>
      </c>
      <c r="D1014" s="62" t="s">
        <v>2240</v>
      </c>
      <c r="E1014" s="62">
        <v>8502</v>
      </c>
    </row>
    <row r="1015" ht="14.25" spans="1:5">
      <c r="A1015" s="62">
        <v>202002</v>
      </c>
      <c r="B1015" s="62" t="s">
        <v>2530</v>
      </c>
      <c r="C1015" s="62" t="s">
        <v>2528</v>
      </c>
      <c r="D1015" s="62" t="s">
        <v>2529</v>
      </c>
      <c r="E1015" s="62">
        <v>17229</v>
      </c>
    </row>
    <row r="1016" ht="14.25" spans="1:5">
      <c r="A1016" s="62">
        <v>202006</v>
      </c>
      <c r="B1016" s="62" t="s">
        <v>2525</v>
      </c>
      <c r="C1016" s="62" t="s">
        <v>2528</v>
      </c>
      <c r="D1016" s="62" t="s">
        <v>2529</v>
      </c>
      <c r="E1016" s="62">
        <v>14746</v>
      </c>
    </row>
    <row r="1017" ht="14.25" spans="1:5">
      <c r="A1017" s="62">
        <v>202005</v>
      </c>
      <c r="B1017" s="62" t="s">
        <v>2524</v>
      </c>
      <c r="C1017" s="62" t="s">
        <v>2526</v>
      </c>
      <c r="D1017" s="62" t="s">
        <v>2234</v>
      </c>
      <c r="E1017" s="62">
        <v>16517</v>
      </c>
    </row>
    <row r="1018" ht="14.25" spans="1:5">
      <c r="A1018" s="62">
        <v>202007</v>
      </c>
      <c r="B1018" s="62" t="s">
        <v>2530</v>
      </c>
      <c r="C1018" s="62" t="s">
        <v>2520</v>
      </c>
      <c r="D1018" s="62" t="s">
        <v>2527</v>
      </c>
      <c r="E1018" s="62">
        <v>10098</v>
      </c>
    </row>
    <row r="1019" ht="14.25" spans="1:5">
      <c r="A1019" s="62">
        <v>202004</v>
      </c>
      <c r="B1019" s="62" t="s">
        <v>2530</v>
      </c>
      <c r="C1019" s="62" t="s">
        <v>2520</v>
      </c>
      <c r="D1019" s="62" t="s">
        <v>2523</v>
      </c>
      <c r="E1019" s="62">
        <v>16403</v>
      </c>
    </row>
    <row r="1020" ht="14.25" spans="1:5">
      <c r="A1020" s="62">
        <v>202004</v>
      </c>
      <c r="B1020" s="62" t="s">
        <v>2519</v>
      </c>
      <c r="C1020" s="62" t="s">
        <v>2520</v>
      </c>
      <c r="D1020" s="62" t="s">
        <v>2223</v>
      </c>
      <c r="E1020" s="62">
        <v>14621</v>
      </c>
    </row>
    <row r="1021" ht="14.25" spans="1:5">
      <c r="A1021" s="62">
        <v>202002</v>
      </c>
      <c r="B1021" s="62" t="s">
        <v>2522</v>
      </c>
      <c r="C1021" s="62" t="s">
        <v>2526</v>
      </c>
      <c r="D1021" s="62" t="s">
        <v>2529</v>
      </c>
      <c r="E1021" s="62">
        <v>2316</v>
      </c>
    </row>
    <row r="1022" ht="14.25" spans="1:5">
      <c r="A1022" s="62">
        <v>202001</v>
      </c>
      <c r="B1022" s="62" t="s">
        <v>2517</v>
      </c>
      <c r="C1022" s="62" t="s">
        <v>2520</v>
      </c>
      <c r="D1022" s="62" t="s">
        <v>2527</v>
      </c>
      <c r="E1022" s="62">
        <v>896</v>
      </c>
    </row>
    <row r="1023" ht="14.25" spans="1:5">
      <c r="A1023" s="62">
        <v>202007</v>
      </c>
      <c r="B1023" s="62" t="s">
        <v>2525</v>
      </c>
      <c r="C1023" s="62" t="s">
        <v>2520</v>
      </c>
      <c r="D1023" s="62" t="s">
        <v>2527</v>
      </c>
      <c r="E1023" s="62">
        <v>10042</v>
      </c>
    </row>
    <row r="1024" ht="14.25" spans="1:5">
      <c r="A1024" s="62">
        <v>202009</v>
      </c>
      <c r="B1024" s="62" t="s">
        <v>2525</v>
      </c>
      <c r="C1024" s="62" t="s">
        <v>2518</v>
      </c>
      <c r="D1024" s="62" t="s">
        <v>2234</v>
      </c>
      <c r="E1024" s="62">
        <v>13673</v>
      </c>
    </row>
    <row r="1025" ht="14.25" spans="1:5">
      <c r="A1025" s="62">
        <v>202002</v>
      </c>
      <c r="B1025" s="62" t="s">
        <v>2519</v>
      </c>
      <c r="C1025" s="62" t="s">
        <v>2526</v>
      </c>
      <c r="D1025" s="62" t="s">
        <v>2223</v>
      </c>
      <c r="E1025" s="62">
        <v>4017</v>
      </c>
    </row>
    <row r="1026" ht="14.25" spans="1:5">
      <c r="A1026" s="62">
        <v>202005</v>
      </c>
      <c r="B1026" s="62" t="s">
        <v>2517</v>
      </c>
      <c r="C1026" s="62" t="s">
        <v>2531</v>
      </c>
      <c r="D1026" s="62" t="s">
        <v>2234</v>
      </c>
      <c r="E1026" s="62">
        <v>9973</v>
      </c>
    </row>
    <row r="1027" ht="14.25" spans="1:5">
      <c r="A1027" s="62">
        <v>202003</v>
      </c>
      <c r="B1027" s="62" t="s">
        <v>2519</v>
      </c>
      <c r="C1027" s="62" t="s">
        <v>2528</v>
      </c>
      <c r="D1027" s="62" t="s">
        <v>2234</v>
      </c>
      <c r="E1027" s="62">
        <v>9889</v>
      </c>
    </row>
    <row r="1028" ht="14.25" spans="1:5">
      <c r="A1028" s="62">
        <v>202007</v>
      </c>
      <c r="B1028" s="62" t="s">
        <v>2522</v>
      </c>
      <c r="C1028" s="62" t="s">
        <v>2521</v>
      </c>
      <c r="D1028" s="62" t="s">
        <v>2527</v>
      </c>
      <c r="E1028" s="62">
        <v>4113</v>
      </c>
    </row>
    <row r="1029" ht="14.25" spans="1:5">
      <c r="A1029" s="62">
        <v>202001</v>
      </c>
      <c r="B1029" s="62" t="s">
        <v>2525</v>
      </c>
      <c r="C1029" s="62" t="s">
        <v>2526</v>
      </c>
      <c r="D1029" s="62" t="s">
        <v>2523</v>
      </c>
      <c r="E1029" s="62">
        <v>460</v>
      </c>
    </row>
    <row r="1030" ht="14.25" spans="1:5">
      <c r="A1030" s="62">
        <v>202003</v>
      </c>
      <c r="B1030" s="62" t="s">
        <v>2519</v>
      </c>
      <c r="C1030" s="62" t="s">
        <v>2521</v>
      </c>
      <c r="D1030" s="62" t="s">
        <v>2529</v>
      </c>
      <c r="E1030" s="62">
        <v>7270</v>
      </c>
    </row>
    <row r="1031" ht="14.25" spans="1:5">
      <c r="A1031" s="62">
        <v>202001</v>
      </c>
      <c r="B1031" s="62" t="s">
        <v>2530</v>
      </c>
      <c r="C1031" s="62" t="s">
        <v>2518</v>
      </c>
      <c r="D1031" s="62" t="s">
        <v>2240</v>
      </c>
      <c r="E1031" s="62">
        <v>2543</v>
      </c>
    </row>
    <row r="1032" ht="14.25" spans="1:5">
      <c r="A1032" s="62">
        <v>202005</v>
      </c>
      <c r="B1032" s="62" t="s">
        <v>2522</v>
      </c>
      <c r="C1032" s="62" t="s">
        <v>2520</v>
      </c>
      <c r="D1032" s="62" t="s">
        <v>2223</v>
      </c>
      <c r="E1032" s="62">
        <v>12530</v>
      </c>
    </row>
    <row r="1033" ht="14.25" spans="1:5">
      <c r="A1033" s="62">
        <v>202007</v>
      </c>
      <c r="B1033" s="62" t="s">
        <v>2530</v>
      </c>
      <c r="C1033" s="62" t="s">
        <v>2526</v>
      </c>
      <c r="D1033" s="62" t="s">
        <v>2527</v>
      </c>
      <c r="E1033" s="62">
        <v>382</v>
      </c>
    </row>
    <row r="1034" ht="14.25" spans="1:5">
      <c r="A1034" s="62">
        <v>202005</v>
      </c>
      <c r="B1034" s="62" t="s">
        <v>2530</v>
      </c>
      <c r="C1034" s="62" t="s">
        <v>2518</v>
      </c>
      <c r="D1034" s="62" t="s">
        <v>2234</v>
      </c>
      <c r="E1034" s="62">
        <v>15587</v>
      </c>
    </row>
    <row r="1035" ht="14.25" spans="1:5">
      <c r="A1035" s="62">
        <v>202006</v>
      </c>
      <c r="B1035" s="62" t="s">
        <v>2519</v>
      </c>
      <c r="C1035" s="62" t="s">
        <v>2528</v>
      </c>
      <c r="D1035" s="62" t="s">
        <v>2523</v>
      </c>
      <c r="E1035" s="62">
        <v>12396</v>
      </c>
    </row>
    <row r="1036" ht="14.25" spans="1:5">
      <c r="A1036" s="62">
        <v>202006</v>
      </c>
      <c r="B1036" s="62" t="s">
        <v>2530</v>
      </c>
      <c r="C1036" s="62" t="s">
        <v>2528</v>
      </c>
      <c r="D1036" s="62" t="s">
        <v>2240</v>
      </c>
      <c r="E1036" s="62">
        <v>10889</v>
      </c>
    </row>
    <row r="1037" ht="14.25" spans="1:5">
      <c r="A1037" s="62">
        <v>202009</v>
      </c>
      <c r="B1037" s="62" t="s">
        <v>2530</v>
      </c>
      <c r="C1037" s="62" t="s">
        <v>2518</v>
      </c>
      <c r="D1037" s="62" t="s">
        <v>2529</v>
      </c>
      <c r="E1037" s="62">
        <v>19663</v>
      </c>
    </row>
    <row r="1038" ht="14.25" spans="1:5">
      <c r="A1038" s="62">
        <v>202001</v>
      </c>
      <c r="B1038" s="62" t="s">
        <v>2522</v>
      </c>
      <c r="C1038" s="62" t="s">
        <v>2521</v>
      </c>
      <c r="D1038" s="62" t="s">
        <v>2529</v>
      </c>
      <c r="E1038" s="62">
        <v>18059</v>
      </c>
    </row>
    <row r="1039" ht="14.25" spans="1:5">
      <c r="A1039" s="62">
        <v>202007</v>
      </c>
      <c r="B1039" s="62" t="s">
        <v>2530</v>
      </c>
      <c r="C1039" s="62" t="s">
        <v>2526</v>
      </c>
      <c r="D1039" s="62" t="s">
        <v>2240</v>
      </c>
      <c r="E1039" s="62">
        <v>2145</v>
      </c>
    </row>
    <row r="1040" ht="14.25" spans="1:5">
      <c r="A1040" s="62">
        <v>202004</v>
      </c>
      <c r="B1040" s="62" t="s">
        <v>2519</v>
      </c>
      <c r="C1040" s="62" t="s">
        <v>2528</v>
      </c>
      <c r="D1040" s="62" t="s">
        <v>2240</v>
      </c>
      <c r="E1040" s="62">
        <v>15219</v>
      </c>
    </row>
    <row r="1041" ht="14.25" spans="1:5">
      <c r="A1041" s="62">
        <v>202009</v>
      </c>
      <c r="B1041" s="62" t="s">
        <v>2530</v>
      </c>
      <c r="C1041" s="62" t="s">
        <v>2520</v>
      </c>
      <c r="D1041" s="62" t="s">
        <v>2234</v>
      </c>
      <c r="E1041" s="62">
        <v>12569</v>
      </c>
    </row>
    <row r="1042" ht="14.25" spans="1:5">
      <c r="A1042" s="62">
        <v>202001</v>
      </c>
      <c r="B1042" s="62" t="s">
        <v>2524</v>
      </c>
      <c r="C1042" s="62" t="s">
        <v>2521</v>
      </c>
      <c r="D1042" s="62" t="s">
        <v>2234</v>
      </c>
      <c r="E1042" s="62">
        <v>14339</v>
      </c>
    </row>
    <row r="1043" ht="14.25" spans="1:5">
      <c r="A1043" s="62">
        <v>202003</v>
      </c>
      <c r="B1043" s="62" t="s">
        <v>2524</v>
      </c>
      <c r="C1043" s="62" t="s">
        <v>2531</v>
      </c>
      <c r="D1043" s="62" t="s">
        <v>2240</v>
      </c>
      <c r="E1043" s="62">
        <v>16513</v>
      </c>
    </row>
    <row r="1044" ht="14.25" spans="1:5">
      <c r="A1044" s="62">
        <v>202006</v>
      </c>
      <c r="B1044" s="62" t="s">
        <v>2519</v>
      </c>
      <c r="C1044" s="62" t="s">
        <v>2518</v>
      </c>
      <c r="D1044" s="62" t="s">
        <v>2223</v>
      </c>
      <c r="E1044" s="62">
        <v>215</v>
      </c>
    </row>
    <row r="1045" ht="14.25" spans="1:5">
      <c r="A1045" s="62">
        <v>202007</v>
      </c>
      <c r="B1045" s="62" t="s">
        <v>2525</v>
      </c>
      <c r="C1045" s="62" t="s">
        <v>2518</v>
      </c>
      <c r="D1045" s="62" t="s">
        <v>2234</v>
      </c>
      <c r="E1045" s="62">
        <v>16373</v>
      </c>
    </row>
    <row r="1046" ht="14.25" spans="1:5">
      <c r="A1046" s="62">
        <v>202006</v>
      </c>
      <c r="B1046" s="62" t="s">
        <v>2517</v>
      </c>
      <c r="C1046" s="62" t="s">
        <v>2520</v>
      </c>
      <c r="D1046" s="62" t="s">
        <v>2523</v>
      </c>
      <c r="E1046" s="62">
        <v>15489</v>
      </c>
    </row>
    <row r="1047" ht="14.25" spans="1:5">
      <c r="A1047" s="62">
        <v>202001</v>
      </c>
      <c r="B1047" s="62" t="s">
        <v>2524</v>
      </c>
      <c r="C1047" s="62" t="s">
        <v>2531</v>
      </c>
      <c r="D1047" s="62" t="s">
        <v>2527</v>
      </c>
      <c r="E1047" s="62">
        <v>13869</v>
      </c>
    </row>
    <row r="1048" ht="14.25" spans="1:5">
      <c r="A1048" s="62">
        <v>202001</v>
      </c>
      <c r="B1048" s="62" t="s">
        <v>2525</v>
      </c>
      <c r="C1048" s="62" t="s">
        <v>2520</v>
      </c>
      <c r="D1048" s="62" t="s">
        <v>2523</v>
      </c>
      <c r="E1048" s="62">
        <v>17267</v>
      </c>
    </row>
    <row r="1049" ht="14.25" spans="1:5">
      <c r="A1049" s="62">
        <v>202001</v>
      </c>
      <c r="B1049" s="62" t="s">
        <v>2522</v>
      </c>
      <c r="C1049" s="62" t="s">
        <v>2528</v>
      </c>
      <c r="D1049" s="62" t="s">
        <v>2223</v>
      </c>
      <c r="E1049" s="62">
        <v>676</v>
      </c>
    </row>
    <row r="1050" ht="14.25" spans="1:5">
      <c r="A1050" s="62">
        <v>202009</v>
      </c>
      <c r="B1050" s="62" t="s">
        <v>2530</v>
      </c>
      <c r="C1050" s="62" t="s">
        <v>2526</v>
      </c>
      <c r="D1050" s="62" t="s">
        <v>2529</v>
      </c>
      <c r="E1050" s="62">
        <v>2186</v>
      </c>
    </row>
    <row r="1051" ht="14.25" spans="1:5">
      <c r="A1051" s="62">
        <v>202004</v>
      </c>
      <c r="B1051" s="62" t="s">
        <v>2519</v>
      </c>
      <c r="C1051" s="62" t="s">
        <v>2518</v>
      </c>
      <c r="D1051" s="62" t="s">
        <v>2523</v>
      </c>
      <c r="E1051" s="62">
        <v>18484</v>
      </c>
    </row>
    <row r="1052" ht="14.25" spans="1:5">
      <c r="A1052" s="62">
        <v>202009</v>
      </c>
      <c r="B1052" s="62" t="s">
        <v>2519</v>
      </c>
      <c r="C1052" s="62" t="s">
        <v>2528</v>
      </c>
      <c r="D1052" s="62" t="s">
        <v>2240</v>
      </c>
      <c r="E1052" s="62">
        <v>16843</v>
      </c>
    </row>
    <row r="1053" ht="14.25" spans="1:5">
      <c r="A1053" s="62">
        <v>202002</v>
      </c>
      <c r="B1053" s="62" t="s">
        <v>2525</v>
      </c>
      <c r="C1053" s="62" t="s">
        <v>2521</v>
      </c>
      <c r="D1053" s="62" t="s">
        <v>2523</v>
      </c>
      <c r="E1053" s="62">
        <v>13596</v>
      </c>
    </row>
    <row r="1054" ht="14.25" spans="1:5">
      <c r="A1054" s="62">
        <v>202009</v>
      </c>
      <c r="B1054" s="62" t="s">
        <v>2525</v>
      </c>
      <c r="C1054" s="62" t="s">
        <v>2528</v>
      </c>
      <c r="D1054" s="62" t="s">
        <v>2523</v>
      </c>
      <c r="E1054" s="62">
        <v>2500</v>
      </c>
    </row>
    <row r="1055" ht="14.25" spans="1:5">
      <c r="A1055" s="62">
        <v>202001</v>
      </c>
      <c r="B1055" s="62" t="s">
        <v>2522</v>
      </c>
      <c r="C1055" s="62" t="s">
        <v>2520</v>
      </c>
      <c r="D1055" s="62" t="s">
        <v>2523</v>
      </c>
      <c r="E1055" s="62">
        <v>6944</v>
      </c>
    </row>
    <row r="1056" ht="14.25" spans="1:5">
      <c r="A1056" s="62">
        <v>202002</v>
      </c>
      <c r="B1056" s="62" t="s">
        <v>2519</v>
      </c>
      <c r="C1056" s="62" t="s">
        <v>2528</v>
      </c>
      <c r="D1056" s="62" t="s">
        <v>2234</v>
      </c>
      <c r="E1056" s="62">
        <v>13177</v>
      </c>
    </row>
    <row r="1057" ht="14.25" spans="1:5">
      <c r="A1057" s="62">
        <v>202006</v>
      </c>
      <c r="B1057" s="62" t="s">
        <v>2517</v>
      </c>
      <c r="C1057" s="62" t="s">
        <v>2531</v>
      </c>
      <c r="D1057" s="62" t="s">
        <v>2527</v>
      </c>
      <c r="E1057" s="62">
        <v>10551</v>
      </c>
    </row>
    <row r="1058" ht="14.25" spans="1:5">
      <c r="A1058" s="62">
        <v>202008</v>
      </c>
      <c r="B1058" s="62" t="s">
        <v>2522</v>
      </c>
      <c r="C1058" s="62" t="s">
        <v>2528</v>
      </c>
      <c r="D1058" s="62" t="s">
        <v>2223</v>
      </c>
      <c r="E1058" s="62">
        <v>17303</v>
      </c>
    </row>
    <row r="1059" ht="14.25" spans="1:5">
      <c r="A1059" s="62">
        <v>202004</v>
      </c>
      <c r="B1059" s="62" t="s">
        <v>2522</v>
      </c>
      <c r="C1059" s="62" t="s">
        <v>2526</v>
      </c>
      <c r="D1059" s="62" t="s">
        <v>2523</v>
      </c>
      <c r="E1059" s="62">
        <v>10474</v>
      </c>
    </row>
    <row r="1060" ht="14.25" spans="1:5">
      <c r="A1060" s="62">
        <v>202009</v>
      </c>
      <c r="B1060" s="62" t="s">
        <v>2517</v>
      </c>
      <c r="C1060" s="62" t="s">
        <v>2531</v>
      </c>
      <c r="D1060" s="62" t="s">
        <v>2223</v>
      </c>
      <c r="E1060" s="62">
        <v>5822</v>
      </c>
    </row>
    <row r="1061" ht="14.25" spans="1:5">
      <c r="A1061" s="62">
        <v>202008</v>
      </c>
      <c r="B1061" s="62" t="s">
        <v>2519</v>
      </c>
      <c r="C1061" s="62" t="s">
        <v>2528</v>
      </c>
      <c r="D1061" s="62" t="s">
        <v>2523</v>
      </c>
      <c r="E1061" s="62">
        <v>19776</v>
      </c>
    </row>
    <row r="1062" ht="14.25" spans="1:5">
      <c r="A1062" s="62">
        <v>202001</v>
      </c>
      <c r="B1062" s="62" t="s">
        <v>2530</v>
      </c>
      <c r="C1062" s="62" t="s">
        <v>2526</v>
      </c>
      <c r="D1062" s="62" t="s">
        <v>2527</v>
      </c>
      <c r="E1062" s="62">
        <v>4417</v>
      </c>
    </row>
    <row r="1063" ht="14.25" spans="1:5">
      <c r="A1063" s="62">
        <v>202003</v>
      </c>
      <c r="B1063" s="62" t="s">
        <v>2519</v>
      </c>
      <c r="C1063" s="62" t="s">
        <v>2520</v>
      </c>
      <c r="D1063" s="62" t="s">
        <v>2527</v>
      </c>
      <c r="E1063" s="62">
        <v>524</v>
      </c>
    </row>
    <row r="1064" ht="14.25" spans="1:5">
      <c r="A1064" s="62">
        <v>202001</v>
      </c>
      <c r="B1064" s="62" t="s">
        <v>2530</v>
      </c>
      <c r="C1064" s="62" t="s">
        <v>2520</v>
      </c>
      <c r="D1064" s="62" t="s">
        <v>2523</v>
      </c>
      <c r="E1064" s="62">
        <v>1876</v>
      </c>
    </row>
    <row r="1065" ht="14.25" spans="1:5">
      <c r="A1065" s="62">
        <v>202005</v>
      </c>
      <c r="B1065" s="62" t="s">
        <v>2519</v>
      </c>
      <c r="C1065" s="62" t="s">
        <v>2531</v>
      </c>
      <c r="D1065" s="62" t="s">
        <v>2529</v>
      </c>
      <c r="E1065" s="62">
        <v>5145</v>
      </c>
    </row>
    <row r="1066" ht="14.25" spans="1:5">
      <c r="A1066" s="62">
        <v>202002</v>
      </c>
      <c r="B1066" s="62" t="s">
        <v>2530</v>
      </c>
      <c r="C1066" s="62" t="s">
        <v>2520</v>
      </c>
      <c r="D1066" s="62" t="s">
        <v>2527</v>
      </c>
      <c r="E1066" s="62">
        <v>8341</v>
      </c>
    </row>
    <row r="1067" ht="14.25" spans="1:5">
      <c r="A1067" s="62">
        <v>202009</v>
      </c>
      <c r="B1067" s="62" t="s">
        <v>2519</v>
      </c>
      <c r="C1067" s="62" t="s">
        <v>2526</v>
      </c>
      <c r="D1067" s="62" t="s">
        <v>2240</v>
      </c>
      <c r="E1067" s="62">
        <v>18629</v>
      </c>
    </row>
    <row r="1068" ht="14.25" spans="1:5">
      <c r="A1068" s="62">
        <v>202008</v>
      </c>
      <c r="B1068" s="62" t="s">
        <v>2517</v>
      </c>
      <c r="C1068" s="62" t="s">
        <v>2526</v>
      </c>
      <c r="D1068" s="62" t="s">
        <v>2234</v>
      </c>
      <c r="E1068" s="62">
        <v>6247</v>
      </c>
    </row>
    <row r="1069" ht="14.25" spans="1:5">
      <c r="A1069" s="62">
        <v>202001</v>
      </c>
      <c r="B1069" s="62" t="s">
        <v>2522</v>
      </c>
      <c r="C1069" s="62" t="s">
        <v>2518</v>
      </c>
      <c r="D1069" s="62" t="s">
        <v>2240</v>
      </c>
      <c r="E1069" s="62">
        <v>2204</v>
      </c>
    </row>
    <row r="1070" ht="14.25" spans="1:5">
      <c r="A1070" s="62">
        <v>202003</v>
      </c>
      <c r="B1070" s="62" t="s">
        <v>2525</v>
      </c>
      <c r="C1070" s="62" t="s">
        <v>2521</v>
      </c>
      <c r="D1070" s="62" t="s">
        <v>2223</v>
      </c>
      <c r="E1070" s="62">
        <v>2351</v>
      </c>
    </row>
    <row r="1071" ht="14.25" spans="1:5">
      <c r="A1071" s="62">
        <v>202001</v>
      </c>
      <c r="B1071" s="62" t="s">
        <v>2530</v>
      </c>
      <c r="C1071" s="62" t="s">
        <v>2520</v>
      </c>
      <c r="D1071" s="62" t="s">
        <v>2529</v>
      </c>
      <c r="E1071" s="62">
        <v>17713</v>
      </c>
    </row>
    <row r="1072" ht="14.25" spans="1:5">
      <c r="A1072" s="62">
        <v>202009</v>
      </c>
      <c r="B1072" s="62" t="s">
        <v>2525</v>
      </c>
      <c r="C1072" s="62" t="s">
        <v>2518</v>
      </c>
      <c r="D1072" s="62" t="s">
        <v>2240</v>
      </c>
      <c r="E1072" s="62">
        <v>10734</v>
      </c>
    </row>
    <row r="1073" ht="14.25" spans="1:5">
      <c r="A1073" s="62">
        <v>202009</v>
      </c>
      <c r="B1073" s="62" t="s">
        <v>2530</v>
      </c>
      <c r="C1073" s="62" t="s">
        <v>2520</v>
      </c>
      <c r="D1073" s="62" t="s">
        <v>2523</v>
      </c>
      <c r="E1073" s="62">
        <v>7901</v>
      </c>
    </row>
    <row r="1074" ht="14.25" spans="1:5">
      <c r="A1074" s="62">
        <v>202009</v>
      </c>
      <c r="B1074" s="62" t="s">
        <v>2525</v>
      </c>
      <c r="C1074" s="62" t="s">
        <v>2520</v>
      </c>
      <c r="D1074" s="62" t="s">
        <v>2527</v>
      </c>
      <c r="E1074" s="62">
        <v>18834</v>
      </c>
    </row>
    <row r="1075" ht="14.25" spans="1:5">
      <c r="A1075" s="62">
        <v>202002</v>
      </c>
      <c r="B1075" s="62" t="s">
        <v>2519</v>
      </c>
      <c r="C1075" s="62" t="s">
        <v>2528</v>
      </c>
      <c r="D1075" s="62" t="s">
        <v>2523</v>
      </c>
      <c r="E1075" s="62">
        <v>14895</v>
      </c>
    </row>
    <row r="1076" ht="14.25" spans="1:5">
      <c r="A1076" s="62">
        <v>202005</v>
      </c>
      <c r="B1076" s="62" t="s">
        <v>2517</v>
      </c>
      <c r="C1076" s="62" t="s">
        <v>2520</v>
      </c>
      <c r="D1076" s="62" t="s">
        <v>2529</v>
      </c>
      <c r="E1076" s="62">
        <v>15884</v>
      </c>
    </row>
    <row r="1077" ht="14.25" spans="1:5">
      <c r="A1077" s="62">
        <v>202005</v>
      </c>
      <c r="B1077" s="62" t="s">
        <v>2522</v>
      </c>
      <c r="C1077" s="62" t="s">
        <v>2531</v>
      </c>
      <c r="D1077" s="62" t="s">
        <v>2240</v>
      </c>
      <c r="E1077" s="62">
        <v>377</v>
      </c>
    </row>
    <row r="1078" ht="14.25" spans="1:5">
      <c r="A1078" s="62">
        <v>202009</v>
      </c>
      <c r="B1078" s="62" t="s">
        <v>2525</v>
      </c>
      <c r="C1078" s="62" t="s">
        <v>2531</v>
      </c>
      <c r="D1078" s="62" t="s">
        <v>2223</v>
      </c>
      <c r="E1078" s="62">
        <v>216</v>
      </c>
    </row>
    <row r="1079" ht="14.25" spans="1:5">
      <c r="A1079" s="62">
        <v>202001</v>
      </c>
      <c r="B1079" s="62" t="s">
        <v>2519</v>
      </c>
      <c r="C1079" s="62" t="s">
        <v>2518</v>
      </c>
      <c r="D1079" s="62" t="s">
        <v>2240</v>
      </c>
      <c r="E1079" s="62">
        <v>10022</v>
      </c>
    </row>
    <row r="1080" ht="14.25" spans="1:5">
      <c r="A1080" s="62">
        <v>202006</v>
      </c>
      <c r="B1080" s="62" t="s">
        <v>2522</v>
      </c>
      <c r="C1080" s="62" t="s">
        <v>2520</v>
      </c>
      <c r="D1080" s="62" t="s">
        <v>2234</v>
      </c>
      <c r="E1080" s="62">
        <v>16189</v>
      </c>
    </row>
    <row r="1081" ht="14.25" spans="1:5">
      <c r="A1081" s="62">
        <v>202001</v>
      </c>
      <c r="B1081" s="62" t="s">
        <v>2519</v>
      </c>
      <c r="C1081" s="62" t="s">
        <v>2528</v>
      </c>
      <c r="D1081" s="62" t="s">
        <v>2240</v>
      </c>
      <c r="E1081" s="62">
        <v>3205</v>
      </c>
    </row>
    <row r="1082" ht="14.25" spans="1:5">
      <c r="A1082" s="62">
        <v>202002</v>
      </c>
      <c r="B1082" s="62" t="s">
        <v>2530</v>
      </c>
      <c r="C1082" s="62" t="s">
        <v>2520</v>
      </c>
      <c r="D1082" s="62" t="s">
        <v>2223</v>
      </c>
      <c r="E1082" s="62">
        <v>12078</v>
      </c>
    </row>
    <row r="1083" ht="14.25" spans="1:5">
      <c r="A1083" s="62">
        <v>202005</v>
      </c>
      <c r="B1083" s="62" t="s">
        <v>2525</v>
      </c>
      <c r="C1083" s="62" t="s">
        <v>2518</v>
      </c>
      <c r="D1083" s="62" t="s">
        <v>2529</v>
      </c>
      <c r="E1083" s="62">
        <v>17640</v>
      </c>
    </row>
    <row r="1084" ht="14.25" spans="1:5">
      <c r="A1084" s="62">
        <v>202009</v>
      </c>
      <c r="B1084" s="62" t="s">
        <v>2525</v>
      </c>
      <c r="C1084" s="62" t="s">
        <v>2518</v>
      </c>
      <c r="D1084" s="62" t="s">
        <v>2523</v>
      </c>
      <c r="E1084" s="62">
        <v>12197</v>
      </c>
    </row>
    <row r="1085" ht="14.25" spans="1:5">
      <c r="A1085" s="62">
        <v>202007</v>
      </c>
      <c r="B1085" s="62" t="s">
        <v>2530</v>
      </c>
      <c r="C1085" s="62" t="s">
        <v>2526</v>
      </c>
      <c r="D1085" s="62" t="s">
        <v>2223</v>
      </c>
      <c r="E1085" s="62">
        <v>6421</v>
      </c>
    </row>
    <row r="1086" ht="14.25" spans="1:5">
      <c r="A1086" s="62">
        <v>202007</v>
      </c>
      <c r="B1086" s="62" t="s">
        <v>2530</v>
      </c>
      <c r="C1086" s="62" t="s">
        <v>2521</v>
      </c>
      <c r="D1086" s="62" t="s">
        <v>2240</v>
      </c>
      <c r="E1086" s="62">
        <v>10139</v>
      </c>
    </row>
    <row r="1087" ht="14.25" spans="1:5">
      <c r="A1087" s="62">
        <v>202005</v>
      </c>
      <c r="B1087" s="62" t="s">
        <v>2522</v>
      </c>
      <c r="C1087" s="62" t="s">
        <v>2521</v>
      </c>
      <c r="D1087" s="62" t="s">
        <v>2240</v>
      </c>
      <c r="E1087" s="62">
        <v>7242</v>
      </c>
    </row>
    <row r="1088" ht="14.25" spans="1:5">
      <c r="A1088" s="62">
        <v>202007</v>
      </c>
      <c r="B1088" s="62" t="s">
        <v>2519</v>
      </c>
      <c r="C1088" s="62" t="s">
        <v>2520</v>
      </c>
      <c r="D1088" s="62" t="s">
        <v>2529</v>
      </c>
      <c r="E1088" s="62">
        <v>13647</v>
      </c>
    </row>
    <row r="1089" ht="14.25" spans="1:5">
      <c r="A1089" s="62">
        <v>202002</v>
      </c>
      <c r="B1089" s="62" t="s">
        <v>2524</v>
      </c>
      <c r="C1089" s="62" t="s">
        <v>2518</v>
      </c>
      <c r="D1089" s="62" t="s">
        <v>2240</v>
      </c>
      <c r="E1089" s="62">
        <v>15589</v>
      </c>
    </row>
    <row r="1090" ht="14.25" spans="1:5">
      <c r="A1090" s="62">
        <v>202002</v>
      </c>
      <c r="B1090" s="62" t="s">
        <v>2530</v>
      </c>
      <c r="C1090" s="62" t="s">
        <v>2518</v>
      </c>
      <c r="D1090" s="62" t="s">
        <v>2529</v>
      </c>
      <c r="E1090" s="62">
        <v>6937</v>
      </c>
    </row>
    <row r="1091" ht="14.25" spans="1:5">
      <c r="A1091" s="62">
        <v>202008</v>
      </c>
      <c r="B1091" s="62" t="s">
        <v>2530</v>
      </c>
      <c r="C1091" s="62" t="s">
        <v>2531</v>
      </c>
      <c r="D1091" s="62" t="s">
        <v>2234</v>
      </c>
      <c r="E1091" s="62">
        <v>17220</v>
      </c>
    </row>
    <row r="1092" ht="14.25" spans="1:5">
      <c r="A1092" s="62">
        <v>202003</v>
      </c>
      <c r="B1092" s="62" t="s">
        <v>2525</v>
      </c>
      <c r="C1092" s="62" t="s">
        <v>2520</v>
      </c>
      <c r="D1092" s="62" t="s">
        <v>2523</v>
      </c>
      <c r="E1092" s="62">
        <v>6395</v>
      </c>
    </row>
    <row r="1093" ht="14.25" spans="1:5">
      <c r="A1093" s="62">
        <v>202001</v>
      </c>
      <c r="B1093" s="62" t="s">
        <v>2524</v>
      </c>
      <c r="C1093" s="62" t="s">
        <v>2520</v>
      </c>
      <c r="D1093" s="62" t="s">
        <v>2240</v>
      </c>
      <c r="E1093" s="62">
        <v>4373</v>
      </c>
    </row>
    <row r="1094" ht="14.25" spans="1:5">
      <c r="A1094" s="62">
        <v>202009</v>
      </c>
      <c r="B1094" s="62" t="s">
        <v>2522</v>
      </c>
      <c r="C1094" s="62" t="s">
        <v>2521</v>
      </c>
      <c r="D1094" s="62" t="s">
        <v>2523</v>
      </c>
      <c r="E1094" s="62">
        <v>12312</v>
      </c>
    </row>
    <row r="1095" ht="14.25" spans="1:5">
      <c r="A1095" s="62">
        <v>202007</v>
      </c>
      <c r="B1095" s="62" t="s">
        <v>2522</v>
      </c>
      <c r="C1095" s="62" t="s">
        <v>2528</v>
      </c>
      <c r="D1095" s="62" t="s">
        <v>2240</v>
      </c>
      <c r="E1095" s="62">
        <v>5675</v>
      </c>
    </row>
    <row r="1096" ht="14.25" spans="1:5">
      <c r="A1096" s="62">
        <v>202007</v>
      </c>
      <c r="B1096" s="62" t="s">
        <v>2524</v>
      </c>
      <c r="C1096" s="62" t="s">
        <v>2531</v>
      </c>
      <c r="D1096" s="62" t="s">
        <v>2529</v>
      </c>
      <c r="E1096" s="62">
        <v>16192</v>
      </c>
    </row>
    <row r="1097" ht="14.25" spans="1:5">
      <c r="A1097" s="62">
        <v>202009</v>
      </c>
      <c r="B1097" s="62" t="s">
        <v>2517</v>
      </c>
      <c r="C1097" s="62" t="s">
        <v>2526</v>
      </c>
      <c r="D1097" s="62" t="s">
        <v>2529</v>
      </c>
      <c r="E1097" s="62">
        <v>6397</v>
      </c>
    </row>
    <row r="1098" ht="14.25" spans="1:5">
      <c r="A1098" s="62">
        <v>202001</v>
      </c>
      <c r="B1098" s="62" t="s">
        <v>2522</v>
      </c>
      <c r="C1098" s="62" t="s">
        <v>2526</v>
      </c>
      <c r="D1098" s="62" t="s">
        <v>2223</v>
      </c>
      <c r="E1098" s="62">
        <v>9948</v>
      </c>
    </row>
    <row r="1099" ht="14.25" spans="1:5">
      <c r="A1099" s="62">
        <v>202003</v>
      </c>
      <c r="B1099" s="62" t="s">
        <v>2517</v>
      </c>
      <c r="C1099" s="62" t="s">
        <v>2528</v>
      </c>
      <c r="D1099" s="62" t="s">
        <v>2223</v>
      </c>
      <c r="E1099" s="62">
        <v>7679</v>
      </c>
    </row>
    <row r="1100" ht="14.25" spans="1:5">
      <c r="A1100" s="62">
        <v>202004</v>
      </c>
      <c r="B1100" s="62" t="s">
        <v>2522</v>
      </c>
      <c r="C1100" s="62" t="s">
        <v>2521</v>
      </c>
      <c r="D1100" s="62" t="s">
        <v>2523</v>
      </c>
      <c r="E1100" s="62">
        <v>9425</v>
      </c>
    </row>
    <row r="1101" ht="14.25" spans="1:5">
      <c r="A1101" s="62">
        <v>202003</v>
      </c>
      <c r="B1101" s="62" t="s">
        <v>2530</v>
      </c>
      <c r="C1101" s="62" t="s">
        <v>2521</v>
      </c>
      <c r="D1101" s="62" t="s">
        <v>2223</v>
      </c>
      <c r="E1101" s="62">
        <v>19424</v>
      </c>
    </row>
    <row r="1102" ht="14.25" spans="1:5">
      <c r="A1102" s="62">
        <v>202007</v>
      </c>
      <c r="B1102" s="62" t="s">
        <v>2522</v>
      </c>
      <c r="C1102" s="62" t="s">
        <v>2526</v>
      </c>
      <c r="D1102" s="62" t="s">
        <v>2523</v>
      </c>
      <c r="E1102" s="62">
        <v>5346</v>
      </c>
    </row>
    <row r="1103" ht="14.25" spans="1:5">
      <c r="A1103" s="62">
        <v>202009</v>
      </c>
      <c r="B1103" s="62" t="s">
        <v>2522</v>
      </c>
      <c r="C1103" s="62" t="s">
        <v>2521</v>
      </c>
      <c r="D1103" s="62" t="s">
        <v>2529</v>
      </c>
      <c r="E1103" s="62">
        <v>15309</v>
      </c>
    </row>
    <row r="1104" ht="14.25" spans="1:5">
      <c r="A1104" s="62">
        <v>202004</v>
      </c>
      <c r="B1104" s="62" t="s">
        <v>2525</v>
      </c>
      <c r="C1104" s="62" t="s">
        <v>2528</v>
      </c>
      <c r="D1104" s="62" t="s">
        <v>2523</v>
      </c>
      <c r="E1104" s="62">
        <v>1080</v>
      </c>
    </row>
    <row r="1105" ht="14.25" spans="1:5">
      <c r="A1105" s="62">
        <v>202002</v>
      </c>
      <c r="B1105" s="62" t="s">
        <v>2522</v>
      </c>
      <c r="C1105" s="62" t="s">
        <v>2518</v>
      </c>
      <c r="D1105" s="62" t="s">
        <v>2527</v>
      </c>
      <c r="E1105" s="62">
        <v>1788</v>
      </c>
    </row>
    <row r="1106" ht="14.25" spans="1:5">
      <c r="A1106" s="62">
        <v>202001</v>
      </c>
      <c r="B1106" s="62" t="s">
        <v>2530</v>
      </c>
      <c r="C1106" s="62" t="s">
        <v>2521</v>
      </c>
      <c r="D1106" s="62" t="s">
        <v>2234</v>
      </c>
      <c r="E1106" s="62">
        <v>4058</v>
      </c>
    </row>
    <row r="1107" ht="14.25" spans="1:5">
      <c r="A1107" s="62">
        <v>202001</v>
      </c>
      <c r="B1107" s="62" t="s">
        <v>2525</v>
      </c>
      <c r="C1107" s="62" t="s">
        <v>2531</v>
      </c>
      <c r="D1107" s="62" t="s">
        <v>2234</v>
      </c>
      <c r="E1107" s="62">
        <v>11988</v>
      </c>
    </row>
    <row r="1108" ht="14.25" spans="1:5">
      <c r="A1108" s="62">
        <v>202006</v>
      </c>
      <c r="B1108" s="62" t="s">
        <v>2524</v>
      </c>
      <c r="C1108" s="62" t="s">
        <v>2521</v>
      </c>
      <c r="D1108" s="62" t="s">
        <v>2529</v>
      </c>
      <c r="E1108" s="62">
        <v>3737</v>
      </c>
    </row>
    <row r="1109" ht="14.25" spans="1:5">
      <c r="A1109" s="62">
        <v>202005</v>
      </c>
      <c r="B1109" s="62" t="s">
        <v>2522</v>
      </c>
      <c r="C1109" s="62" t="s">
        <v>2526</v>
      </c>
      <c r="D1109" s="62" t="s">
        <v>2529</v>
      </c>
      <c r="E1109" s="62">
        <v>162</v>
      </c>
    </row>
    <row r="1110" ht="14.25" spans="1:5">
      <c r="A1110" s="62">
        <v>202004</v>
      </c>
      <c r="B1110" s="62" t="s">
        <v>2525</v>
      </c>
      <c r="C1110" s="62" t="s">
        <v>2518</v>
      </c>
      <c r="D1110" s="62" t="s">
        <v>2527</v>
      </c>
      <c r="E1110" s="62">
        <v>3123</v>
      </c>
    </row>
    <row r="1111" ht="14.25" spans="1:5">
      <c r="A1111" s="62">
        <v>202002</v>
      </c>
      <c r="B1111" s="62" t="s">
        <v>2530</v>
      </c>
      <c r="C1111" s="62" t="s">
        <v>2518</v>
      </c>
      <c r="D1111" s="62" t="s">
        <v>2240</v>
      </c>
      <c r="E1111" s="62">
        <v>15775</v>
      </c>
    </row>
    <row r="1112" ht="14.25" spans="1:5">
      <c r="A1112" s="62">
        <v>202004</v>
      </c>
      <c r="B1112" s="62" t="s">
        <v>2530</v>
      </c>
      <c r="C1112" s="62" t="s">
        <v>2531</v>
      </c>
      <c r="D1112" s="62" t="s">
        <v>2523</v>
      </c>
      <c r="E1112" s="62">
        <v>105</v>
      </c>
    </row>
    <row r="1113" ht="14.25" spans="1:5">
      <c r="A1113" s="62">
        <v>202002</v>
      </c>
      <c r="B1113" s="62" t="s">
        <v>2522</v>
      </c>
      <c r="C1113" s="62" t="s">
        <v>2521</v>
      </c>
      <c r="D1113" s="62" t="s">
        <v>2240</v>
      </c>
      <c r="E1113" s="62">
        <v>14373</v>
      </c>
    </row>
    <row r="1114" ht="14.25" spans="1:5">
      <c r="A1114" s="62">
        <v>202007</v>
      </c>
      <c r="B1114" s="62" t="s">
        <v>2517</v>
      </c>
      <c r="C1114" s="62" t="s">
        <v>2521</v>
      </c>
      <c r="D1114" s="62" t="s">
        <v>2240</v>
      </c>
      <c r="E1114" s="62">
        <v>11418</v>
      </c>
    </row>
    <row r="1115" ht="14.25" spans="1:5">
      <c r="A1115" s="62">
        <v>202009</v>
      </c>
      <c r="B1115" s="62" t="s">
        <v>2524</v>
      </c>
      <c r="C1115" s="62" t="s">
        <v>2518</v>
      </c>
      <c r="D1115" s="62" t="s">
        <v>2529</v>
      </c>
      <c r="E1115" s="62">
        <v>14993</v>
      </c>
    </row>
    <row r="1116" ht="14.25" spans="1:5">
      <c r="A1116" s="62">
        <v>202003</v>
      </c>
      <c r="B1116" s="62" t="s">
        <v>2530</v>
      </c>
      <c r="C1116" s="62" t="s">
        <v>2521</v>
      </c>
      <c r="D1116" s="62" t="s">
        <v>2523</v>
      </c>
      <c r="E1116" s="62">
        <v>11154</v>
      </c>
    </row>
    <row r="1117" ht="14.25" spans="1:5">
      <c r="A1117" s="62">
        <v>202002</v>
      </c>
      <c r="B1117" s="62" t="s">
        <v>2522</v>
      </c>
      <c r="C1117" s="62" t="s">
        <v>2531</v>
      </c>
      <c r="D1117" s="62" t="s">
        <v>2529</v>
      </c>
      <c r="E1117" s="62">
        <v>9451</v>
      </c>
    </row>
    <row r="1118" ht="14.25" spans="1:5">
      <c r="A1118" s="62">
        <v>202009</v>
      </c>
      <c r="B1118" s="62" t="s">
        <v>2530</v>
      </c>
      <c r="C1118" s="62" t="s">
        <v>2521</v>
      </c>
      <c r="D1118" s="62" t="s">
        <v>2223</v>
      </c>
      <c r="E1118" s="62">
        <v>19454</v>
      </c>
    </row>
    <row r="1119" ht="14.25" spans="1:5">
      <c r="A1119" s="62">
        <v>202008</v>
      </c>
      <c r="B1119" s="62" t="s">
        <v>2525</v>
      </c>
      <c r="C1119" s="62" t="s">
        <v>2526</v>
      </c>
      <c r="D1119" s="62" t="s">
        <v>2527</v>
      </c>
      <c r="E1119" s="62">
        <v>2214</v>
      </c>
    </row>
    <row r="1120" ht="14.25" spans="1:5">
      <c r="A1120" s="62">
        <v>202001</v>
      </c>
      <c r="B1120" s="62" t="s">
        <v>2519</v>
      </c>
      <c r="C1120" s="62" t="s">
        <v>2526</v>
      </c>
      <c r="D1120" s="62" t="s">
        <v>2529</v>
      </c>
      <c r="E1120" s="62">
        <v>17449</v>
      </c>
    </row>
    <row r="1121" ht="14.25" spans="1:5">
      <c r="A1121" s="62">
        <v>202003</v>
      </c>
      <c r="B1121" s="62" t="s">
        <v>2519</v>
      </c>
      <c r="C1121" s="62" t="s">
        <v>2521</v>
      </c>
      <c r="D1121" s="62" t="s">
        <v>2527</v>
      </c>
      <c r="E1121" s="62">
        <v>11435</v>
      </c>
    </row>
    <row r="1122" ht="14.25" spans="1:5">
      <c r="A1122" s="62">
        <v>202006</v>
      </c>
      <c r="B1122" s="62" t="s">
        <v>2519</v>
      </c>
      <c r="C1122" s="62" t="s">
        <v>2521</v>
      </c>
      <c r="D1122" s="62" t="s">
        <v>2523</v>
      </c>
      <c r="E1122" s="62">
        <v>4136</v>
      </c>
    </row>
    <row r="1123" ht="14.25" spans="1:5">
      <c r="A1123" s="62">
        <v>202009</v>
      </c>
      <c r="B1123" s="62" t="s">
        <v>2519</v>
      </c>
      <c r="C1123" s="62" t="s">
        <v>2518</v>
      </c>
      <c r="D1123" s="62" t="s">
        <v>2234</v>
      </c>
      <c r="E1123" s="62">
        <v>5226</v>
      </c>
    </row>
    <row r="1124" ht="14.25" spans="1:5">
      <c r="A1124" s="62">
        <v>202007</v>
      </c>
      <c r="B1124" s="62" t="s">
        <v>2517</v>
      </c>
      <c r="C1124" s="62" t="s">
        <v>2528</v>
      </c>
      <c r="D1124" s="62" t="s">
        <v>2240</v>
      </c>
      <c r="E1124" s="62">
        <v>4825</v>
      </c>
    </row>
    <row r="1125" ht="14.25" spans="1:5">
      <c r="A1125" s="62">
        <v>202001</v>
      </c>
      <c r="B1125" s="62" t="s">
        <v>2519</v>
      </c>
      <c r="C1125" s="62" t="s">
        <v>2521</v>
      </c>
      <c r="D1125" s="62" t="s">
        <v>2234</v>
      </c>
      <c r="E1125" s="62">
        <v>4589</v>
      </c>
    </row>
    <row r="1126" ht="14.25" spans="1:5">
      <c r="A1126" s="62">
        <v>202001</v>
      </c>
      <c r="B1126" s="62" t="s">
        <v>2517</v>
      </c>
      <c r="C1126" s="62" t="s">
        <v>2528</v>
      </c>
      <c r="D1126" s="62" t="s">
        <v>2523</v>
      </c>
      <c r="E1126" s="62">
        <v>9244</v>
      </c>
    </row>
    <row r="1127" ht="14.25" spans="1:5">
      <c r="A1127" s="62">
        <v>202006</v>
      </c>
      <c r="B1127" s="62" t="s">
        <v>2522</v>
      </c>
      <c r="C1127" s="62" t="s">
        <v>2526</v>
      </c>
      <c r="D1127" s="62" t="s">
        <v>2529</v>
      </c>
      <c r="E1127" s="62">
        <v>13777</v>
      </c>
    </row>
    <row r="1128" ht="14.25" spans="1:5">
      <c r="A1128" s="62">
        <v>202008</v>
      </c>
      <c r="B1128" s="62" t="s">
        <v>2519</v>
      </c>
      <c r="C1128" s="62" t="s">
        <v>2526</v>
      </c>
      <c r="D1128" s="62" t="s">
        <v>2240</v>
      </c>
      <c r="E1128" s="62">
        <v>12091</v>
      </c>
    </row>
    <row r="1129" ht="14.25" spans="1:5">
      <c r="A1129" s="62">
        <v>202001</v>
      </c>
      <c r="B1129" s="62" t="s">
        <v>2530</v>
      </c>
      <c r="C1129" s="62" t="s">
        <v>2528</v>
      </c>
      <c r="D1129" s="62" t="s">
        <v>2223</v>
      </c>
      <c r="E1129" s="62">
        <v>8289</v>
      </c>
    </row>
    <row r="1130" ht="14.25" spans="1:5">
      <c r="A1130" s="62">
        <v>202003</v>
      </c>
      <c r="B1130" s="62" t="s">
        <v>2519</v>
      </c>
      <c r="C1130" s="62" t="s">
        <v>2528</v>
      </c>
      <c r="D1130" s="62" t="s">
        <v>2240</v>
      </c>
      <c r="E1130" s="62">
        <v>16354</v>
      </c>
    </row>
    <row r="1131" ht="14.25" spans="1:5">
      <c r="A1131" s="62">
        <v>202005</v>
      </c>
      <c r="B1131" s="62" t="s">
        <v>2530</v>
      </c>
      <c r="C1131" s="62" t="s">
        <v>2518</v>
      </c>
      <c r="D1131" s="62" t="s">
        <v>2240</v>
      </c>
      <c r="E1131" s="62">
        <v>11364</v>
      </c>
    </row>
    <row r="1132" ht="14.25" spans="1:5">
      <c r="A1132" s="62">
        <v>202008</v>
      </c>
      <c r="B1132" s="62" t="s">
        <v>2530</v>
      </c>
      <c r="C1132" s="62" t="s">
        <v>2520</v>
      </c>
      <c r="D1132" s="62" t="s">
        <v>2529</v>
      </c>
      <c r="E1132" s="62">
        <v>12885</v>
      </c>
    </row>
    <row r="1133" ht="14.25" spans="1:5">
      <c r="A1133" s="62">
        <v>202001</v>
      </c>
      <c r="B1133" s="62" t="s">
        <v>2525</v>
      </c>
      <c r="C1133" s="62" t="s">
        <v>2520</v>
      </c>
      <c r="D1133" s="62" t="s">
        <v>2527</v>
      </c>
      <c r="E1133" s="62">
        <v>3202</v>
      </c>
    </row>
    <row r="1134" ht="14.25" spans="1:5">
      <c r="A1134" s="62">
        <v>202004</v>
      </c>
      <c r="B1134" s="62" t="s">
        <v>2522</v>
      </c>
      <c r="C1134" s="62" t="s">
        <v>2531</v>
      </c>
      <c r="D1134" s="62" t="s">
        <v>2234</v>
      </c>
      <c r="E1134" s="62">
        <v>1538</v>
      </c>
    </row>
    <row r="1135" ht="14.25" spans="1:5">
      <c r="A1135" s="62">
        <v>202002</v>
      </c>
      <c r="B1135" s="62" t="s">
        <v>2525</v>
      </c>
      <c r="C1135" s="62" t="s">
        <v>2531</v>
      </c>
      <c r="D1135" s="62" t="s">
        <v>2240</v>
      </c>
      <c r="E1135" s="62">
        <v>14140</v>
      </c>
    </row>
    <row r="1136" ht="14.25" spans="1:5">
      <c r="A1136" s="62">
        <v>202004</v>
      </c>
      <c r="B1136" s="62" t="s">
        <v>2522</v>
      </c>
      <c r="C1136" s="62" t="s">
        <v>2526</v>
      </c>
      <c r="D1136" s="62" t="s">
        <v>2223</v>
      </c>
      <c r="E1136" s="62">
        <v>12590</v>
      </c>
    </row>
    <row r="1137" ht="14.25" spans="1:5">
      <c r="A1137" s="62">
        <v>202009</v>
      </c>
      <c r="B1137" s="62" t="s">
        <v>2525</v>
      </c>
      <c r="C1137" s="62" t="s">
        <v>2531</v>
      </c>
      <c r="D1137" s="62" t="s">
        <v>2234</v>
      </c>
      <c r="E1137" s="62">
        <v>2184</v>
      </c>
    </row>
    <row r="1138" ht="14.25" spans="1:5">
      <c r="A1138" s="62">
        <v>202009</v>
      </c>
      <c r="B1138" s="62" t="s">
        <v>2517</v>
      </c>
      <c r="C1138" s="62" t="s">
        <v>2520</v>
      </c>
      <c r="D1138" s="62" t="s">
        <v>2234</v>
      </c>
      <c r="E1138" s="62">
        <v>18482</v>
      </c>
    </row>
    <row r="1139" ht="14.25" spans="1:5">
      <c r="A1139" s="62">
        <v>202008</v>
      </c>
      <c r="B1139" s="62" t="s">
        <v>2519</v>
      </c>
      <c r="C1139" s="62" t="s">
        <v>2526</v>
      </c>
      <c r="D1139" s="62" t="s">
        <v>2529</v>
      </c>
      <c r="E1139" s="62">
        <v>9896</v>
      </c>
    </row>
    <row r="1140" ht="14.25" spans="1:5">
      <c r="A1140" s="62">
        <v>202004</v>
      </c>
      <c r="B1140" s="62" t="s">
        <v>2530</v>
      </c>
      <c r="C1140" s="62" t="s">
        <v>2520</v>
      </c>
      <c r="D1140" s="62" t="s">
        <v>2527</v>
      </c>
      <c r="E1140" s="62">
        <v>19226</v>
      </c>
    </row>
    <row r="1141" ht="14.25" spans="1:5">
      <c r="A1141" s="62">
        <v>202003</v>
      </c>
      <c r="B1141" s="62" t="s">
        <v>2522</v>
      </c>
      <c r="C1141" s="62" t="s">
        <v>2528</v>
      </c>
      <c r="D1141" s="62" t="s">
        <v>2523</v>
      </c>
      <c r="E1141" s="62">
        <v>17145</v>
      </c>
    </row>
    <row r="1142" ht="14.25" spans="1:5">
      <c r="A1142" s="62">
        <v>202005</v>
      </c>
      <c r="B1142" s="62" t="s">
        <v>2524</v>
      </c>
      <c r="C1142" s="62" t="s">
        <v>2528</v>
      </c>
      <c r="D1142" s="62" t="s">
        <v>2527</v>
      </c>
      <c r="E1142" s="62">
        <v>3897</v>
      </c>
    </row>
    <row r="1143" ht="14.25" spans="1:5">
      <c r="A1143" s="62">
        <v>202004</v>
      </c>
      <c r="B1143" s="62" t="s">
        <v>2530</v>
      </c>
      <c r="C1143" s="62" t="s">
        <v>2521</v>
      </c>
      <c r="D1143" s="62" t="s">
        <v>2240</v>
      </c>
      <c r="E1143" s="62">
        <v>7446</v>
      </c>
    </row>
    <row r="1144" ht="14.25" spans="1:5">
      <c r="A1144" s="62">
        <v>202003</v>
      </c>
      <c r="B1144" s="62" t="s">
        <v>2517</v>
      </c>
      <c r="C1144" s="62" t="s">
        <v>2531</v>
      </c>
      <c r="D1144" s="62" t="s">
        <v>2527</v>
      </c>
      <c r="E1144" s="62">
        <v>16820</v>
      </c>
    </row>
    <row r="1145" ht="14.25" spans="1:5">
      <c r="A1145" s="62">
        <v>202009</v>
      </c>
      <c r="B1145" s="62" t="s">
        <v>2517</v>
      </c>
      <c r="C1145" s="62" t="s">
        <v>2528</v>
      </c>
      <c r="D1145" s="62" t="s">
        <v>2529</v>
      </c>
      <c r="E1145" s="62">
        <v>11704</v>
      </c>
    </row>
    <row r="1146" ht="14.25" spans="1:5">
      <c r="A1146" s="62">
        <v>202004</v>
      </c>
      <c r="B1146" s="62" t="s">
        <v>2525</v>
      </c>
      <c r="C1146" s="62" t="s">
        <v>2518</v>
      </c>
      <c r="D1146" s="62" t="s">
        <v>2240</v>
      </c>
      <c r="E1146" s="62">
        <v>11535</v>
      </c>
    </row>
    <row r="1147" ht="14.25" spans="1:5">
      <c r="A1147" s="62">
        <v>202006</v>
      </c>
      <c r="B1147" s="62" t="s">
        <v>2525</v>
      </c>
      <c r="C1147" s="62" t="s">
        <v>2528</v>
      </c>
      <c r="D1147" s="62" t="s">
        <v>2223</v>
      </c>
      <c r="E1147" s="62">
        <v>14897</v>
      </c>
    </row>
    <row r="1148" ht="14.25" spans="1:5">
      <c r="A1148" s="62">
        <v>202007</v>
      </c>
      <c r="B1148" s="62" t="s">
        <v>2530</v>
      </c>
      <c r="C1148" s="62" t="s">
        <v>2521</v>
      </c>
      <c r="D1148" s="62" t="s">
        <v>2527</v>
      </c>
      <c r="E1148" s="62">
        <v>12713</v>
      </c>
    </row>
    <row r="1149" ht="14.25" spans="1:5">
      <c r="A1149" s="62">
        <v>202004</v>
      </c>
      <c r="B1149" s="62" t="s">
        <v>2519</v>
      </c>
      <c r="C1149" s="62" t="s">
        <v>2526</v>
      </c>
      <c r="D1149" s="62" t="s">
        <v>2523</v>
      </c>
      <c r="E1149" s="62">
        <v>3490</v>
      </c>
    </row>
    <row r="1150" ht="14.25" spans="1:5">
      <c r="A1150" s="62">
        <v>202009</v>
      </c>
      <c r="B1150" s="62" t="s">
        <v>2524</v>
      </c>
      <c r="C1150" s="62" t="s">
        <v>2521</v>
      </c>
      <c r="D1150" s="62" t="s">
        <v>2529</v>
      </c>
      <c r="E1150" s="62">
        <v>18862</v>
      </c>
    </row>
    <row r="1151" ht="14.25" spans="1:5">
      <c r="A1151" s="62">
        <v>202004</v>
      </c>
      <c r="B1151" s="62" t="s">
        <v>2524</v>
      </c>
      <c r="C1151" s="62" t="s">
        <v>2526</v>
      </c>
      <c r="D1151" s="62" t="s">
        <v>2529</v>
      </c>
      <c r="E1151" s="62">
        <v>3896</v>
      </c>
    </row>
    <row r="1152" ht="14.25" spans="1:5">
      <c r="A1152" s="62">
        <v>202004</v>
      </c>
      <c r="B1152" s="62" t="s">
        <v>2525</v>
      </c>
      <c r="C1152" s="62" t="s">
        <v>2526</v>
      </c>
      <c r="D1152" s="62" t="s">
        <v>2523</v>
      </c>
      <c r="E1152" s="62">
        <v>19662</v>
      </c>
    </row>
    <row r="1153" ht="14.25" spans="1:5">
      <c r="A1153" s="62">
        <v>202009</v>
      </c>
      <c r="B1153" s="62" t="s">
        <v>2524</v>
      </c>
      <c r="C1153" s="62" t="s">
        <v>2531</v>
      </c>
      <c r="D1153" s="62" t="s">
        <v>2240</v>
      </c>
      <c r="E1153" s="62">
        <v>3662</v>
      </c>
    </row>
    <row r="1154" ht="14.25" spans="1:5">
      <c r="A1154" s="62">
        <v>202007</v>
      </c>
      <c r="B1154" s="62" t="s">
        <v>2524</v>
      </c>
      <c r="C1154" s="62" t="s">
        <v>2531</v>
      </c>
      <c r="D1154" s="62" t="s">
        <v>2527</v>
      </c>
      <c r="E1154" s="62">
        <v>17306</v>
      </c>
    </row>
    <row r="1155" ht="14.25" spans="1:5">
      <c r="A1155" s="62">
        <v>202003</v>
      </c>
      <c r="B1155" s="62" t="s">
        <v>2530</v>
      </c>
      <c r="C1155" s="62" t="s">
        <v>2531</v>
      </c>
      <c r="D1155" s="62" t="s">
        <v>2529</v>
      </c>
      <c r="E1155" s="62">
        <v>16611</v>
      </c>
    </row>
    <row r="1156" ht="14.25" spans="1:5">
      <c r="A1156" s="62">
        <v>202009</v>
      </c>
      <c r="B1156" s="62" t="s">
        <v>2524</v>
      </c>
      <c r="C1156" s="62" t="s">
        <v>2531</v>
      </c>
      <c r="D1156" s="62" t="s">
        <v>2527</v>
      </c>
      <c r="E1156" s="62">
        <v>10013</v>
      </c>
    </row>
    <row r="1157" ht="14.25" spans="1:5">
      <c r="A1157" s="62">
        <v>202002</v>
      </c>
      <c r="B1157" s="62" t="s">
        <v>2525</v>
      </c>
      <c r="C1157" s="62" t="s">
        <v>2521</v>
      </c>
      <c r="D1157" s="62" t="s">
        <v>2529</v>
      </c>
      <c r="E1157" s="62">
        <v>12654</v>
      </c>
    </row>
    <row r="1158" ht="14.25" spans="1:5">
      <c r="A1158" s="62">
        <v>202006</v>
      </c>
      <c r="B1158" s="62" t="s">
        <v>2524</v>
      </c>
      <c r="C1158" s="62" t="s">
        <v>2521</v>
      </c>
      <c r="D1158" s="62" t="s">
        <v>2223</v>
      </c>
      <c r="E1158" s="62">
        <v>7887</v>
      </c>
    </row>
    <row r="1159" ht="14.25" spans="1:5">
      <c r="A1159" s="62">
        <v>202003</v>
      </c>
      <c r="B1159" s="62" t="s">
        <v>2525</v>
      </c>
      <c r="C1159" s="62" t="s">
        <v>2521</v>
      </c>
      <c r="D1159" s="62" t="s">
        <v>2240</v>
      </c>
      <c r="E1159" s="62">
        <v>7006</v>
      </c>
    </row>
    <row r="1160" ht="14.25" spans="1:5">
      <c r="A1160" s="62">
        <v>202009</v>
      </c>
      <c r="B1160" s="62" t="s">
        <v>2519</v>
      </c>
      <c r="C1160" s="62" t="s">
        <v>2531</v>
      </c>
      <c r="D1160" s="62" t="s">
        <v>2523</v>
      </c>
      <c r="E1160" s="62">
        <v>6018</v>
      </c>
    </row>
    <row r="1161" ht="14.25" spans="1:5">
      <c r="A1161" s="62">
        <v>202009</v>
      </c>
      <c r="B1161" s="62" t="s">
        <v>2519</v>
      </c>
      <c r="C1161" s="62" t="s">
        <v>2521</v>
      </c>
      <c r="D1161" s="62" t="s">
        <v>2527</v>
      </c>
      <c r="E1161" s="62">
        <v>605</v>
      </c>
    </row>
    <row r="1162" ht="14.25" spans="1:5">
      <c r="A1162" s="62">
        <v>202007</v>
      </c>
      <c r="B1162" s="62" t="s">
        <v>2524</v>
      </c>
      <c r="C1162" s="62" t="s">
        <v>2521</v>
      </c>
      <c r="D1162" s="62" t="s">
        <v>2223</v>
      </c>
      <c r="E1162" s="62">
        <v>19282</v>
      </c>
    </row>
    <row r="1163" ht="14.25" spans="1:5">
      <c r="A1163" s="62">
        <v>202002</v>
      </c>
      <c r="B1163" s="62" t="s">
        <v>2517</v>
      </c>
      <c r="C1163" s="62" t="s">
        <v>2520</v>
      </c>
      <c r="D1163" s="62" t="s">
        <v>2527</v>
      </c>
      <c r="E1163" s="62">
        <v>9922</v>
      </c>
    </row>
    <row r="1164" ht="14.25" spans="1:5">
      <c r="A1164" s="62">
        <v>202006</v>
      </c>
      <c r="B1164" s="62" t="s">
        <v>2522</v>
      </c>
      <c r="C1164" s="62" t="s">
        <v>2518</v>
      </c>
      <c r="D1164" s="62" t="s">
        <v>2523</v>
      </c>
      <c r="E1164" s="62">
        <v>16845</v>
      </c>
    </row>
    <row r="1165" ht="14.25" spans="1:5">
      <c r="A1165" s="62">
        <v>202004</v>
      </c>
      <c r="B1165" s="62" t="s">
        <v>2517</v>
      </c>
      <c r="C1165" s="62" t="s">
        <v>2521</v>
      </c>
      <c r="D1165" s="62" t="s">
        <v>2529</v>
      </c>
      <c r="E1165" s="62">
        <v>5341</v>
      </c>
    </row>
    <row r="1166" ht="14.25" spans="1:5">
      <c r="A1166" s="62">
        <v>202006</v>
      </c>
      <c r="B1166" s="62" t="s">
        <v>2517</v>
      </c>
      <c r="C1166" s="62" t="s">
        <v>2526</v>
      </c>
      <c r="D1166" s="62" t="s">
        <v>2240</v>
      </c>
      <c r="E1166" s="62">
        <v>7960</v>
      </c>
    </row>
    <row r="1167" ht="14.25" spans="1:5">
      <c r="A1167" s="62">
        <v>202008</v>
      </c>
      <c r="B1167" s="62" t="s">
        <v>2524</v>
      </c>
      <c r="C1167" s="62" t="s">
        <v>2531</v>
      </c>
      <c r="D1167" s="62" t="s">
        <v>2240</v>
      </c>
      <c r="E1167" s="62">
        <v>11426</v>
      </c>
    </row>
    <row r="1168" ht="14.25" spans="1:5">
      <c r="A1168" s="62">
        <v>202003</v>
      </c>
      <c r="B1168" s="62" t="s">
        <v>2517</v>
      </c>
      <c r="C1168" s="62" t="s">
        <v>2531</v>
      </c>
      <c r="D1168" s="62" t="s">
        <v>2223</v>
      </c>
      <c r="E1168" s="62">
        <v>13189</v>
      </c>
    </row>
    <row r="1169" ht="14.25" spans="1:5">
      <c r="A1169" s="62">
        <v>202002</v>
      </c>
      <c r="B1169" s="62" t="s">
        <v>2524</v>
      </c>
      <c r="C1169" s="62" t="s">
        <v>2521</v>
      </c>
      <c r="D1169" s="62" t="s">
        <v>2240</v>
      </c>
      <c r="E1169" s="62">
        <v>19231</v>
      </c>
    </row>
    <row r="1170" ht="14.25" spans="1:5">
      <c r="A1170" s="62">
        <v>202006</v>
      </c>
      <c r="B1170" s="62" t="s">
        <v>2519</v>
      </c>
      <c r="C1170" s="62" t="s">
        <v>2531</v>
      </c>
      <c r="D1170" s="62" t="s">
        <v>2523</v>
      </c>
      <c r="E1170" s="62">
        <v>15944</v>
      </c>
    </row>
    <row r="1171" ht="14.25" spans="1:5">
      <c r="A1171" s="62">
        <v>202009</v>
      </c>
      <c r="B1171" s="62" t="s">
        <v>2522</v>
      </c>
      <c r="C1171" s="62" t="s">
        <v>2518</v>
      </c>
      <c r="D1171" s="62" t="s">
        <v>2523</v>
      </c>
      <c r="E1171" s="62">
        <v>6477</v>
      </c>
    </row>
    <row r="1172" ht="14.25" spans="1:5">
      <c r="A1172" s="62">
        <v>202005</v>
      </c>
      <c r="B1172" s="62" t="s">
        <v>2519</v>
      </c>
      <c r="C1172" s="62" t="s">
        <v>2526</v>
      </c>
      <c r="D1172" s="62" t="s">
        <v>2523</v>
      </c>
      <c r="E1172" s="62">
        <v>15212</v>
      </c>
    </row>
    <row r="1173" ht="14.25" spans="1:5">
      <c r="A1173" s="62">
        <v>202001</v>
      </c>
      <c r="B1173" s="62" t="s">
        <v>2530</v>
      </c>
      <c r="C1173" s="62" t="s">
        <v>2526</v>
      </c>
      <c r="D1173" s="62" t="s">
        <v>2223</v>
      </c>
      <c r="E1173" s="62">
        <v>18588</v>
      </c>
    </row>
    <row r="1174" ht="14.25" spans="1:5">
      <c r="A1174" s="62">
        <v>202001</v>
      </c>
      <c r="B1174" s="62" t="s">
        <v>2517</v>
      </c>
      <c r="C1174" s="62" t="s">
        <v>2526</v>
      </c>
      <c r="D1174" s="62" t="s">
        <v>2527</v>
      </c>
      <c r="E1174" s="62">
        <v>15724</v>
      </c>
    </row>
    <row r="1175" ht="14.25" spans="1:5">
      <c r="A1175" s="62">
        <v>202003</v>
      </c>
      <c r="B1175" s="62" t="s">
        <v>2519</v>
      </c>
      <c r="C1175" s="62" t="s">
        <v>2518</v>
      </c>
      <c r="D1175" s="62" t="s">
        <v>2527</v>
      </c>
      <c r="E1175" s="62">
        <v>10524</v>
      </c>
    </row>
    <row r="1176" ht="14.25" spans="1:5">
      <c r="A1176" s="62">
        <v>202002</v>
      </c>
      <c r="B1176" s="62" t="s">
        <v>2524</v>
      </c>
      <c r="C1176" s="62" t="s">
        <v>2518</v>
      </c>
      <c r="D1176" s="62" t="s">
        <v>2523</v>
      </c>
      <c r="E1176" s="62">
        <v>19624</v>
      </c>
    </row>
    <row r="1177" ht="14.25" spans="1:5">
      <c r="A1177" s="62">
        <v>202007</v>
      </c>
      <c r="B1177" s="62" t="s">
        <v>2519</v>
      </c>
      <c r="C1177" s="62" t="s">
        <v>2528</v>
      </c>
      <c r="D1177" s="62" t="s">
        <v>2529</v>
      </c>
      <c r="E1177" s="62">
        <v>15874</v>
      </c>
    </row>
    <row r="1178" ht="14.25" spans="1:5">
      <c r="A1178" s="62">
        <v>202001</v>
      </c>
      <c r="B1178" s="62" t="s">
        <v>2517</v>
      </c>
      <c r="C1178" s="62" t="s">
        <v>2528</v>
      </c>
      <c r="D1178" s="62" t="s">
        <v>2223</v>
      </c>
      <c r="E1178" s="62">
        <v>655</v>
      </c>
    </row>
    <row r="1179" ht="14.25" spans="1:5">
      <c r="A1179" s="62">
        <v>202001</v>
      </c>
      <c r="B1179" s="62" t="s">
        <v>2517</v>
      </c>
      <c r="C1179" s="62" t="s">
        <v>2521</v>
      </c>
      <c r="D1179" s="62" t="s">
        <v>2529</v>
      </c>
      <c r="E1179" s="62">
        <v>4087</v>
      </c>
    </row>
    <row r="1180" ht="14.25" spans="1:5">
      <c r="A1180" s="62">
        <v>202001</v>
      </c>
      <c r="B1180" s="62" t="s">
        <v>2525</v>
      </c>
      <c r="C1180" s="62" t="s">
        <v>2521</v>
      </c>
      <c r="D1180" s="62" t="s">
        <v>2523</v>
      </c>
      <c r="E1180" s="62">
        <v>19466</v>
      </c>
    </row>
    <row r="1181" ht="14.25" spans="1:5">
      <c r="A1181" s="62">
        <v>202008</v>
      </c>
      <c r="B1181" s="62" t="s">
        <v>2522</v>
      </c>
      <c r="C1181" s="62" t="s">
        <v>2520</v>
      </c>
      <c r="D1181" s="62" t="s">
        <v>2223</v>
      </c>
      <c r="E1181" s="62">
        <v>11165</v>
      </c>
    </row>
    <row r="1182" ht="14.25" spans="1:5">
      <c r="A1182" s="62">
        <v>202001</v>
      </c>
      <c r="B1182" s="62" t="s">
        <v>2530</v>
      </c>
      <c r="C1182" s="62" t="s">
        <v>2531</v>
      </c>
      <c r="D1182" s="62" t="s">
        <v>2523</v>
      </c>
      <c r="E1182" s="62">
        <v>9824</v>
      </c>
    </row>
    <row r="1183" ht="14.25" spans="1:5">
      <c r="A1183" s="62">
        <v>202003</v>
      </c>
      <c r="B1183" s="62" t="s">
        <v>2517</v>
      </c>
      <c r="C1183" s="62" t="s">
        <v>2528</v>
      </c>
      <c r="D1183" s="62" t="s">
        <v>2240</v>
      </c>
      <c r="E1183" s="62">
        <v>12267</v>
      </c>
    </row>
    <row r="1184" ht="14.25" spans="1:5">
      <c r="A1184" s="62">
        <v>202004</v>
      </c>
      <c r="B1184" s="62" t="s">
        <v>2519</v>
      </c>
      <c r="C1184" s="62" t="s">
        <v>2528</v>
      </c>
      <c r="D1184" s="62" t="s">
        <v>2223</v>
      </c>
      <c r="E1184" s="62">
        <v>13562</v>
      </c>
    </row>
    <row r="1185" ht="14.25" spans="1:5">
      <c r="A1185" s="62">
        <v>202002</v>
      </c>
      <c r="B1185" s="62" t="s">
        <v>2517</v>
      </c>
      <c r="C1185" s="62" t="s">
        <v>2526</v>
      </c>
      <c r="D1185" s="62" t="s">
        <v>2223</v>
      </c>
      <c r="E1185" s="62">
        <v>4745</v>
      </c>
    </row>
    <row r="1186" ht="14.25" spans="1:5">
      <c r="A1186" s="62">
        <v>202005</v>
      </c>
      <c r="B1186" s="62" t="s">
        <v>2517</v>
      </c>
      <c r="C1186" s="62" t="s">
        <v>2526</v>
      </c>
      <c r="D1186" s="62" t="s">
        <v>2223</v>
      </c>
      <c r="E1186" s="62">
        <v>8209</v>
      </c>
    </row>
    <row r="1187" ht="14.25" spans="1:5">
      <c r="A1187" s="62">
        <v>202004</v>
      </c>
      <c r="B1187" s="62" t="s">
        <v>2522</v>
      </c>
      <c r="C1187" s="62" t="s">
        <v>2531</v>
      </c>
      <c r="D1187" s="62" t="s">
        <v>2223</v>
      </c>
      <c r="E1187" s="62">
        <v>6152</v>
      </c>
    </row>
    <row r="1188" ht="14.25" spans="1:5">
      <c r="A1188" s="62">
        <v>202009</v>
      </c>
      <c r="B1188" s="62" t="s">
        <v>2517</v>
      </c>
      <c r="C1188" s="62" t="s">
        <v>2518</v>
      </c>
      <c r="D1188" s="62" t="s">
        <v>2523</v>
      </c>
      <c r="E1188" s="62">
        <v>5355</v>
      </c>
    </row>
    <row r="1189" ht="14.25" spans="1:5">
      <c r="A1189" s="62">
        <v>202006</v>
      </c>
      <c r="B1189" s="62" t="s">
        <v>2522</v>
      </c>
      <c r="C1189" s="62" t="s">
        <v>2518</v>
      </c>
      <c r="D1189" s="62" t="s">
        <v>2240</v>
      </c>
      <c r="E1189" s="62">
        <v>9212</v>
      </c>
    </row>
    <row r="1190" ht="14.25" spans="1:5">
      <c r="A1190" s="62">
        <v>202001</v>
      </c>
      <c r="B1190" s="62" t="s">
        <v>2525</v>
      </c>
      <c r="C1190" s="62" t="s">
        <v>2520</v>
      </c>
      <c r="D1190" s="62" t="s">
        <v>2223</v>
      </c>
      <c r="E1190" s="62">
        <v>10820</v>
      </c>
    </row>
    <row r="1191" ht="14.25" spans="1:5">
      <c r="A1191" s="62">
        <v>202008</v>
      </c>
      <c r="B1191" s="62" t="s">
        <v>2517</v>
      </c>
      <c r="C1191" s="62" t="s">
        <v>2526</v>
      </c>
      <c r="D1191" s="62" t="s">
        <v>2527</v>
      </c>
      <c r="E1191" s="62">
        <v>7355</v>
      </c>
    </row>
    <row r="1192" ht="14.25" spans="1:5">
      <c r="A1192" s="62">
        <v>202007</v>
      </c>
      <c r="B1192" s="62" t="s">
        <v>2517</v>
      </c>
      <c r="C1192" s="62" t="s">
        <v>2528</v>
      </c>
      <c r="D1192" s="62" t="s">
        <v>2529</v>
      </c>
      <c r="E1192" s="62">
        <v>1574</v>
      </c>
    </row>
    <row r="1193" ht="14.25" spans="1:5">
      <c r="A1193" s="62">
        <v>202008</v>
      </c>
      <c r="B1193" s="62" t="s">
        <v>2517</v>
      </c>
      <c r="C1193" s="62" t="s">
        <v>2521</v>
      </c>
      <c r="D1193" s="62" t="s">
        <v>2223</v>
      </c>
      <c r="E1193" s="62">
        <v>17636</v>
      </c>
    </row>
    <row r="1194" ht="14.25" spans="1:5">
      <c r="A1194" s="62">
        <v>202001</v>
      </c>
      <c r="B1194" s="62" t="s">
        <v>2517</v>
      </c>
      <c r="C1194" s="62" t="s">
        <v>2531</v>
      </c>
      <c r="D1194" s="62" t="s">
        <v>2240</v>
      </c>
      <c r="E1194" s="62">
        <v>17555</v>
      </c>
    </row>
    <row r="1195" ht="14.25" spans="1:5">
      <c r="A1195" s="62">
        <v>202006</v>
      </c>
      <c r="B1195" s="62" t="s">
        <v>2519</v>
      </c>
      <c r="C1195" s="62" t="s">
        <v>2526</v>
      </c>
      <c r="D1195" s="62" t="s">
        <v>2240</v>
      </c>
      <c r="E1195" s="62">
        <v>4536</v>
      </c>
    </row>
    <row r="1196" ht="14.25" spans="1:5">
      <c r="A1196" s="62">
        <v>202005</v>
      </c>
      <c r="B1196" s="62" t="s">
        <v>2519</v>
      </c>
      <c r="C1196" s="62" t="s">
        <v>2518</v>
      </c>
      <c r="D1196" s="62" t="s">
        <v>2240</v>
      </c>
      <c r="E1196" s="62">
        <v>11570</v>
      </c>
    </row>
    <row r="1197" ht="14.25" spans="1:5">
      <c r="A1197" s="62">
        <v>202004</v>
      </c>
      <c r="B1197" s="62" t="s">
        <v>2530</v>
      </c>
      <c r="C1197" s="62" t="s">
        <v>2521</v>
      </c>
      <c r="D1197" s="62" t="s">
        <v>2523</v>
      </c>
      <c r="E1197" s="62">
        <v>11669</v>
      </c>
    </row>
    <row r="1198" ht="14.25" spans="1:5">
      <c r="A1198" s="62">
        <v>202004</v>
      </c>
      <c r="B1198" s="62" t="s">
        <v>2525</v>
      </c>
      <c r="C1198" s="62" t="s">
        <v>2528</v>
      </c>
      <c r="D1198" s="62" t="s">
        <v>2223</v>
      </c>
      <c r="E1198" s="62">
        <v>2713</v>
      </c>
    </row>
    <row r="1199" ht="14.25" spans="1:5">
      <c r="A1199" s="62">
        <v>202001</v>
      </c>
      <c r="B1199" s="62" t="s">
        <v>2530</v>
      </c>
      <c r="C1199" s="62" t="s">
        <v>2531</v>
      </c>
      <c r="D1199" s="62" t="s">
        <v>2223</v>
      </c>
      <c r="E1199" s="62">
        <v>4718</v>
      </c>
    </row>
    <row r="1200" ht="14.25" spans="1:5">
      <c r="A1200" s="62">
        <v>202005</v>
      </c>
      <c r="B1200" s="62" t="s">
        <v>2525</v>
      </c>
      <c r="C1200" s="62" t="s">
        <v>2520</v>
      </c>
      <c r="D1200" s="62" t="s">
        <v>2527</v>
      </c>
      <c r="E1200" s="62">
        <v>15971</v>
      </c>
    </row>
    <row r="1201" ht="14.25" spans="1:5">
      <c r="A1201" s="62">
        <v>202001</v>
      </c>
      <c r="B1201" s="62" t="s">
        <v>2525</v>
      </c>
      <c r="C1201" s="62" t="s">
        <v>2526</v>
      </c>
      <c r="D1201" s="62" t="s">
        <v>2223</v>
      </c>
      <c r="E1201" s="62">
        <v>4941</v>
      </c>
    </row>
    <row r="1202" ht="14.25" spans="1:5">
      <c r="A1202" s="62">
        <v>202001</v>
      </c>
      <c r="B1202" s="62" t="s">
        <v>2519</v>
      </c>
      <c r="C1202" s="62" t="s">
        <v>2526</v>
      </c>
      <c r="D1202" s="62" t="s">
        <v>2523</v>
      </c>
      <c r="E1202" s="62">
        <v>1014</v>
      </c>
    </row>
    <row r="1203" ht="14.25" spans="1:5">
      <c r="A1203" s="62">
        <v>202008</v>
      </c>
      <c r="B1203" s="62" t="s">
        <v>2519</v>
      </c>
      <c r="C1203" s="62" t="s">
        <v>2531</v>
      </c>
      <c r="D1203" s="62" t="s">
        <v>2523</v>
      </c>
      <c r="E1203" s="62">
        <v>9409</v>
      </c>
    </row>
    <row r="1204" ht="14.25" spans="1:5">
      <c r="A1204" s="62">
        <v>202006</v>
      </c>
      <c r="B1204" s="62" t="s">
        <v>2530</v>
      </c>
      <c r="C1204" s="62" t="s">
        <v>2518</v>
      </c>
      <c r="D1204" s="62" t="s">
        <v>2527</v>
      </c>
      <c r="E1204" s="62">
        <v>19349</v>
      </c>
    </row>
    <row r="1205" ht="14.25" spans="1:5">
      <c r="A1205" s="62">
        <v>202003</v>
      </c>
      <c r="B1205" s="62" t="s">
        <v>2517</v>
      </c>
      <c r="C1205" s="62" t="s">
        <v>2521</v>
      </c>
      <c r="D1205" s="62" t="s">
        <v>2240</v>
      </c>
      <c r="E1205" s="62">
        <v>14027</v>
      </c>
    </row>
    <row r="1206" ht="14.25" spans="1:5">
      <c r="A1206" s="62">
        <v>202002</v>
      </c>
      <c r="B1206" s="62" t="s">
        <v>2525</v>
      </c>
      <c r="C1206" s="62" t="s">
        <v>2521</v>
      </c>
      <c r="D1206" s="62" t="s">
        <v>2527</v>
      </c>
      <c r="E1206" s="62">
        <v>6336</v>
      </c>
    </row>
    <row r="1207" ht="14.25" spans="1:5">
      <c r="A1207" s="62">
        <v>202001</v>
      </c>
      <c r="B1207" s="62" t="s">
        <v>2525</v>
      </c>
      <c r="C1207" s="62" t="s">
        <v>2521</v>
      </c>
      <c r="D1207" s="62" t="s">
        <v>2529</v>
      </c>
      <c r="E1207" s="62">
        <v>4376</v>
      </c>
    </row>
    <row r="1208" ht="14.25" spans="1:5">
      <c r="A1208" s="62">
        <v>202009</v>
      </c>
      <c r="B1208" s="62" t="s">
        <v>2530</v>
      </c>
      <c r="C1208" s="62" t="s">
        <v>2518</v>
      </c>
      <c r="D1208" s="62" t="s">
        <v>2223</v>
      </c>
      <c r="E1208" s="62">
        <v>5316</v>
      </c>
    </row>
    <row r="1209" ht="14.25" spans="1:5">
      <c r="A1209" s="62">
        <v>202006</v>
      </c>
      <c r="B1209" s="62" t="s">
        <v>2525</v>
      </c>
      <c r="C1209" s="62" t="s">
        <v>2518</v>
      </c>
      <c r="D1209" s="62" t="s">
        <v>2240</v>
      </c>
      <c r="E1209" s="62">
        <v>14618</v>
      </c>
    </row>
    <row r="1210" ht="14.25" spans="1:5">
      <c r="A1210" s="62">
        <v>202001</v>
      </c>
      <c r="B1210" s="62" t="s">
        <v>2524</v>
      </c>
      <c r="C1210" s="62" t="s">
        <v>2520</v>
      </c>
      <c r="D1210" s="62" t="s">
        <v>2529</v>
      </c>
      <c r="E1210" s="62">
        <v>452</v>
      </c>
    </row>
    <row r="1211" ht="14.25" spans="1:5">
      <c r="A1211" s="62">
        <v>202008</v>
      </c>
      <c r="B1211" s="62" t="s">
        <v>2522</v>
      </c>
      <c r="C1211" s="62" t="s">
        <v>2531</v>
      </c>
      <c r="D1211" s="62" t="s">
        <v>2529</v>
      </c>
      <c r="E1211" s="62">
        <v>11377</v>
      </c>
    </row>
    <row r="1212" ht="14.25" spans="1:5">
      <c r="A1212" s="62">
        <v>202003</v>
      </c>
      <c r="B1212" s="62" t="s">
        <v>2519</v>
      </c>
      <c r="C1212" s="62" t="s">
        <v>2518</v>
      </c>
      <c r="D1212" s="62" t="s">
        <v>2223</v>
      </c>
      <c r="E1212" s="62">
        <v>1313</v>
      </c>
    </row>
    <row r="1213" ht="14.25" spans="1:5">
      <c r="A1213" s="62">
        <v>202005</v>
      </c>
      <c r="B1213" s="62" t="s">
        <v>2524</v>
      </c>
      <c r="C1213" s="62" t="s">
        <v>2518</v>
      </c>
      <c r="D1213" s="62" t="s">
        <v>2223</v>
      </c>
      <c r="E1213" s="62">
        <v>8706</v>
      </c>
    </row>
    <row r="1214" ht="14.25" spans="1:5">
      <c r="A1214" s="62">
        <v>202008</v>
      </c>
      <c r="B1214" s="62" t="s">
        <v>2517</v>
      </c>
      <c r="C1214" s="62" t="s">
        <v>2528</v>
      </c>
      <c r="D1214" s="62" t="s">
        <v>2223</v>
      </c>
      <c r="E1214" s="62">
        <v>19515</v>
      </c>
    </row>
    <row r="1215" ht="14.25" spans="1:5">
      <c r="A1215" s="62">
        <v>202008</v>
      </c>
      <c r="B1215" s="62" t="s">
        <v>2517</v>
      </c>
      <c r="C1215" s="62" t="s">
        <v>2531</v>
      </c>
      <c r="D1215" s="62" t="s">
        <v>2240</v>
      </c>
      <c r="E1215" s="62">
        <v>17505</v>
      </c>
    </row>
    <row r="1216" ht="14.25" spans="1:5">
      <c r="A1216" s="62">
        <v>202002</v>
      </c>
      <c r="B1216" s="62" t="s">
        <v>2525</v>
      </c>
      <c r="C1216" s="62" t="s">
        <v>2528</v>
      </c>
      <c r="D1216" s="62" t="s">
        <v>2234</v>
      </c>
      <c r="E1216" s="62">
        <v>1695</v>
      </c>
    </row>
    <row r="1217" ht="14.25" spans="1:5">
      <c r="A1217" s="62">
        <v>202004</v>
      </c>
      <c r="B1217" s="62" t="s">
        <v>2530</v>
      </c>
      <c r="C1217" s="62" t="s">
        <v>2531</v>
      </c>
      <c r="D1217" s="62" t="s">
        <v>2240</v>
      </c>
      <c r="E1217" s="62">
        <v>4763</v>
      </c>
    </row>
    <row r="1218" ht="14.25" spans="1:5">
      <c r="A1218" s="62">
        <v>202006</v>
      </c>
      <c r="B1218" s="62" t="s">
        <v>2524</v>
      </c>
      <c r="C1218" s="62" t="s">
        <v>2531</v>
      </c>
      <c r="D1218" s="62" t="s">
        <v>2529</v>
      </c>
      <c r="E1218" s="62">
        <v>10521</v>
      </c>
    </row>
    <row r="1219" ht="14.25" spans="1:5">
      <c r="A1219" s="62">
        <v>202004</v>
      </c>
      <c r="B1219" s="62" t="s">
        <v>2517</v>
      </c>
      <c r="C1219" s="62" t="s">
        <v>2531</v>
      </c>
      <c r="D1219" s="62" t="s">
        <v>2234</v>
      </c>
      <c r="E1219" s="62">
        <v>11468</v>
      </c>
    </row>
    <row r="1220" ht="14.25" spans="1:5">
      <c r="A1220" s="62">
        <v>202002</v>
      </c>
      <c r="B1220" s="62" t="s">
        <v>2524</v>
      </c>
      <c r="C1220" s="62" t="s">
        <v>2520</v>
      </c>
      <c r="D1220" s="62" t="s">
        <v>2527</v>
      </c>
      <c r="E1220" s="62">
        <v>18820</v>
      </c>
    </row>
    <row r="1221" ht="14.25" spans="1:5">
      <c r="A1221" s="62">
        <v>202009</v>
      </c>
      <c r="B1221" s="62" t="s">
        <v>2517</v>
      </c>
      <c r="C1221" s="62" t="s">
        <v>2520</v>
      </c>
      <c r="D1221" s="62" t="s">
        <v>2223</v>
      </c>
      <c r="E1221" s="62">
        <v>465</v>
      </c>
    </row>
    <row r="1222" ht="14.25" spans="1:5">
      <c r="A1222" s="62">
        <v>202002</v>
      </c>
      <c r="B1222" s="62" t="s">
        <v>2525</v>
      </c>
      <c r="C1222" s="62" t="s">
        <v>2518</v>
      </c>
      <c r="D1222" s="62" t="s">
        <v>2523</v>
      </c>
      <c r="E1222" s="62">
        <v>15485</v>
      </c>
    </row>
    <row r="1223" ht="14.25" spans="1:5">
      <c r="A1223" s="62">
        <v>202009</v>
      </c>
      <c r="B1223" s="62" t="s">
        <v>2525</v>
      </c>
      <c r="C1223" s="62" t="s">
        <v>2526</v>
      </c>
      <c r="D1223" s="62" t="s">
        <v>2527</v>
      </c>
      <c r="E1223" s="62">
        <v>13774</v>
      </c>
    </row>
    <row r="1224" ht="14.25" spans="1:5">
      <c r="A1224" s="62">
        <v>202008</v>
      </c>
      <c r="B1224" s="62" t="s">
        <v>2525</v>
      </c>
      <c r="C1224" s="62" t="s">
        <v>2531</v>
      </c>
      <c r="D1224" s="62" t="s">
        <v>2523</v>
      </c>
      <c r="E1224" s="62">
        <v>4011</v>
      </c>
    </row>
    <row r="1225" ht="14.25" spans="1:5">
      <c r="A1225" s="62">
        <v>202003</v>
      </c>
      <c r="B1225" s="62" t="s">
        <v>2525</v>
      </c>
      <c r="C1225" s="62" t="s">
        <v>2520</v>
      </c>
      <c r="D1225" s="62" t="s">
        <v>2234</v>
      </c>
      <c r="E1225" s="62">
        <v>7830</v>
      </c>
    </row>
    <row r="1226" ht="14.25" spans="1:5">
      <c r="A1226" s="62">
        <v>202003</v>
      </c>
      <c r="B1226" s="62" t="s">
        <v>2525</v>
      </c>
      <c r="C1226" s="62" t="s">
        <v>2518</v>
      </c>
      <c r="D1226" s="62" t="s">
        <v>2529</v>
      </c>
      <c r="E1226" s="62">
        <v>13865</v>
      </c>
    </row>
    <row r="1227" ht="14.25" spans="1:5">
      <c r="A1227" s="62">
        <v>202004</v>
      </c>
      <c r="B1227" s="62" t="s">
        <v>2522</v>
      </c>
      <c r="C1227" s="62" t="s">
        <v>2531</v>
      </c>
      <c r="D1227" s="62" t="s">
        <v>2529</v>
      </c>
      <c r="E1227" s="62">
        <v>4000</v>
      </c>
    </row>
    <row r="1228" ht="14.25" spans="1:5">
      <c r="A1228" s="62">
        <v>202003</v>
      </c>
      <c r="B1228" s="62" t="s">
        <v>2530</v>
      </c>
      <c r="C1228" s="62" t="s">
        <v>2518</v>
      </c>
      <c r="D1228" s="62" t="s">
        <v>2527</v>
      </c>
      <c r="E1228" s="62">
        <v>2762</v>
      </c>
    </row>
    <row r="1229" ht="14.25" spans="1:5">
      <c r="A1229" s="62">
        <v>202008</v>
      </c>
      <c r="B1229" s="62" t="s">
        <v>2519</v>
      </c>
      <c r="C1229" s="62" t="s">
        <v>2520</v>
      </c>
      <c r="D1229" s="62" t="s">
        <v>2523</v>
      </c>
      <c r="E1229" s="62">
        <v>18005</v>
      </c>
    </row>
    <row r="1230" ht="14.25" spans="1:5">
      <c r="A1230" s="62">
        <v>202004</v>
      </c>
      <c r="B1230" s="62" t="s">
        <v>2522</v>
      </c>
      <c r="C1230" s="62" t="s">
        <v>2526</v>
      </c>
      <c r="D1230" s="62" t="s">
        <v>2234</v>
      </c>
      <c r="E1230" s="62">
        <v>6390</v>
      </c>
    </row>
    <row r="1231" ht="14.25" spans="1:5">
      <c r="A1231" s="62">
        <v>202009</v>
      </c>
      <c r="B1231" s="62" t="s">
        <v>2524</v>
      </c>
      <c r="C1231" s="62" t="s">
        <v>2528</v>
      </c>
      <c r="D1231" s="62" t="s">
        <v>2240</v>
      </c>
      <c r="E1231" s="62">
        <v>15169</v>
      </c>
    </row>
    <row r="1232" ht="14.25" spans="1:5">
      <c r="A1232" s="62">
        <v>202005</v>
      </c>
      <c r="B1232" s="62" t="s">
        <v>2524</v>
      </c>
      <c r="C1232" s="62" t="s">
        <v>2531</v>
      </c>
      <c r="D1232" s="62" t="s">
        <v>2240</v>
      </c>
      <c r="E1232" s="62">
        <v>9098</v>
      </c>
    </row>
    <row r="1233" ht="14.25" spans="1:5">
      <c r="A1233" s="62">
        <v>202008</v>
      </c>
      <c r="B1233" s="62" t="s">
        <v>2525</v>
      </c>
      <c r="C1233" s="62" t="s">
        <v>2528</v>
      </c>
      <c r="D1233" s="62" t="s">
        <v>2240</v>
      </c>
      <c r="E1233" s="62">
        <v>7161</v>
      </c>
    </row>
    <row r="1234" ht="14.25" spans="1:5">
      <c r="A1234" s="62">
        <v>202002</v>
      </c>
      <c r="B1234" s="62" t="s">
        <v>2522</v>
      </c>
      <c r="C1234" s="62" t="s">
        <v>2531</v>
      </c>
      <c r="D1234" s="62" t="s">
        <v>2527</v>
      </c>
      <c r="E1234" s="62">
        <v>16194</v>
      </c>
    </row>
    <row r="1235" ht="14.25" spans="1:5">
      <c r="A1235" s="62">
        <v>202009</v>
      </c>
      <c r="B1235" s="62" t="s">
        <v>2519</v>
      </c>
      <c r="C1235" s="62" t="s">
        <v>2521</v>
      </c>
      <c r="D1235" s="62" t="s">
        <v>2234</v>
      </c>
      <c r="E1235" s="62">
        <v>9680</v>
      </c>
    </row>
    <row r="1236" ht="14.25" spans="1:5">
      <c r="A1236" s="62">
        <v>202003</v>
      </c>
      <c r="B1236" s="62" t="s">
        <v>2517</v>
      </c>
      <c r="C1236" s="62" t="s">
        <v>2526</v>
      </c>
      <c r="D1236" s="62" t="s">
        <v>2527</v>
      </c>
      <c r="E1236" s="62">
        <v>7048</v>
      </c>
    </row>
    <row r="1237" ht="14.25" spans="1:5">
      <c r="A1237" s="62">
        <v>202009</v>
      </c>
      <c r="B1237" s="62" t="s">
        <v>2522</v>
      </c>
      <c r="C1237" s="62" t="s">
        <v>2520</v>
      </c>
      <c r="D1237" s="62" t="s">
        <v>2223</v>
      </c>
      <c r="E1237" s="62">
        <v>3738</v>
      </c>
    </row>
    <row r="1238" ht="14.25" spans="1:5">
      <c r="A1238" s="62">
        <v>202009</v>
      </c>
      <c r="B1238" s="62" t="s">
        <v>2524</v>
      </c>
      <c r="C1238" s="62" t="s">
        <v>2521</v>
      </c>
      <c r="D1238" s="62" t="s">
        <v>2523</v>
      </c>
      <c r="E1238" s="62">
        <v>1031</v>
      </c>
    </row>
    <row r="1239" ht="14.25" spans="1:5">
      <c r="A1239" s="62">
        <v>202001</v>
      </c>
      <c r="B1239" s="62" t="s">
        <v>2530</v>
      </c>
      <c r="C1239" s="62" t="s">
        <v>2518</v>
      </c>
      <c r="D1239" s="62" t="s">
        <v>2529</v>
      </c>
      <c r="E1239" s="62">
        <v>643</v>
      </c>
    </row>
    <row r="1240" ht="14.25" spans="1:5">
      <c r="A1240" s="62">
        <v>202001</v>
      </c>
      <c r="B1240" s="62" t="s">
        <v>2524</v>
      </c>
      <c r="C1240" s="62" t="s">
        <v>2518</v>
      </c>
      <c r="D1240" s="62" t="s">
        <v>2223</v>
      </c>
      <c r="E1240" s="62">
        <v>15345</v>
      </c>
    </row>
    <row r="1241" ht="14.25" spans="1:5">
      <c r="A1241" s="62">
        <v>202006</v>
      </c>
      <c r="B1241" s="62" t="s">
        <v>2517</v>
      </c>
      <c r="C1241" s="62" t="s">
        <v>2518</v>
      </c>
      <c r="D1241" s="62" t="s">
        <v>2529</v>
      </c>
      <c r="E1241" s="62">
        <v>16600</v>
      </c>
    </row>
    <row r="1242" ht="14.25" spans="1:5">
      <c r="A1242" s="62">
        <v>202002</v>
      </c>
      <c r="B1242" s="62" t="s">
        <v>2530</v>
      </c>
      <c r="C1242" s="62" t="s">
        <v>2518</v>
      </c>
      <c r="D1242" s="62" t="s">
        <v>2527</v>
      </c>
      <c r="E1242" s="62">
        <v>3291</v>
      </c>
    </row>
    <row r="1243" ht="14.25" spans="1:5">
      <c r="A1243" s="62">
        <v>202009</v>
      </c>
      <c r="B1243" s="62" t="s">
        <v>2522</v>
      </c>
      <c r="C1243" s="62" t="s">
        <v>2526</v>
      </c>
      <c r="D1243" s="62" t="s">
        <v>2529</v>
      </c>
      <c r="E1243" s="62">
        <v>13438</v>
      </c>
    </row>
    <row r="1244" ht="14.25" spans="1:5">
      <c r="A1244" s="62">
        <v>202003</v>
      </c>
      <c r="B1244" s="62" t="s">
        <v>2519</v>
      </c>
      <c r="C1244" s="62" t="s">
        <v>2520</v>
      </c>
      <c r="D1244" s="62" t="s">
        <v>2234</v>
      </c>
      <c r="E1244" s="62">
        <v>6468</v>
      </c>
    </row>
    <row r="1245" ht="14.25" spans="1:5">
      <c r="A1245" s="62">
        <v>202003</v>
      </c>
      <c r="B1245" s="62" t="s">
        <v>2530</v>
      </c>
      <c r="C1245" s="62" t="s">
        <v>2520</v>
      </c>
      <c r="D1245" s="62" t="s">
        <v>2234</v>
      </c>
      <c r="E1245" s="62">
        <v>13541</v>
      </c>
    </row>
    <row r="1246" ht="14.25" spans="1:5">
      <c r="A1246" s="62">
        <v>202001</v>
      </c>
      <c r="B1246" s="62" t="s">
        <v>2522</v>
      </c>
      <c r="C1246" s="62" t="s">
        <v>2520</v>
      </c>
      <c r="D1246" s="62" t="s">
        <v>2529</v>
      </c>
      <c r="E1246" s="62">
        <v>1738</v>
      </c>
    </row>
    <row r="1247" ht="14.25" spans="1:5">
      <c r="A1247" s="62">
        <v>202004</v>
      </c>
      <c r="B1247" s="62" t="s">
        <v>2524</v>
      </c>
      <c r="C1247" s="62" t="s">
        <v>2520</v>
      </c>
      <c r="D1247" s="62" t="s">
        <v>2223</v>
      </c>
      <c r="E1247" s="62">
        <v>12531</v>
      </c>
    </row>
    <row r="1248" ht="14.25" spans="1:5">
      <c r="A1248" s="62">
        <v>202005</v>
      </c>
      <c r="B1248" s="62" t="s">
        <v>2530</v>
      </c>
      <c r="C1248" s="62" t="s">
        <v>2531</v>
      </c>
      <c r="D1248" s="62" t="s">
        <v>2234</v>
      </c>
      <c r="E1248" s="62">
        <v>10485</v>
      </c>
    </row>
    <row r="1249" ht="14.25" spans="1:5">
      <c r="A1249" s="62">
        <v>202008</v>
      </c>
      <c r="B1249" s="62" t="s">
        <v>2524</v>
      </c>
      <c r="C1249" s="62" t="s">
        <v>2526</v>
      </c>
      <c r="D1249" s="62" t="s">
        <v>2527</v>
      </c>
      <c r="E1249" s="62">
        <v>12627</v>
      </c>
    </row>
    <row r="1250" ht="14.25" spans="1:5">
      <c r="A1250" s="62">
        <v>202002</v>
      </c>
      <c r="B1250" s="62" t="s">
        <v>2522</v>
      </c>
      <c r="C1250" s="62" t="s">
        <v>2526</v>
      </c>
      <c r="D1250" s="62" t="s">
        <v>2527</v>
      </c>
      <c r="E1250" s="62">
        <v>6921</v>
      </c>
    </row>
    <row r="1251" ht="14.25" spans="1:5">
      <c r="A1251" s="62">
        <v>202005</v>
      </c>
      <c r="B1251" s="62" t="s">
        <v>2517</v>
      </c>
      <c r="C1251" s="62" t="s">
        <v>2520</v>
      </c>
      <c r="D1251" s="62" t="s">
        <v>2223</v>
      </c>
      <c r="E1251" s="62">
        <v>4724</v>
      </c>
    </row>
    <row r="1252" ht="14.25" spans="1:5">
      <c r="A1252" s="62">
        <v>202001</v>
      </c>
      <c r="B1252" s="62" t="s">
        <v>2525</v>
      </c>
      <c r="C1252" s="62" t="s">
        <v>2526</v>
      </c>
      <c r="D1252" s="62" t="s">
        <v>2240</v>
      </c>
      <c r="E1252" s="62">
        <v>11229</v>
      </c>
    </row>
    <row r="1253" ht="14.25" spans="1:5">
      <c r="A1253" s="62">
        <v>202001</v>
      </c>
      <c r="B1253" s="62" t="s">
        <v>2522</v>
      </c>
      <c r="C1253" s="62" t="s">
        <v>2526</v>
      </c>
      <c r="D1253" s="62" t="s">
        <v>2240</v>
      </c>
      <c r="E1253" s="62">
        <v>15235</v>
      </c>
    </row>
    <row r="1254" ht="14.25" spans="1:5">
      <c r="A1254" s="62">
        <v>202002</v>
      </c>
      <c r="B1254" s="62" t="s">
        <v>2524</v>
      </c>
      <c r="C1254" s="62" t="s">
        <v>2520</v>
      </c>
      <c r="D1254" s="62" t="s">
        <v>2529</v>
      </c>
      <c r="E1254" s="62">
        <v>7048</v>
      </c>
    </row>
    <row r="1255" ht="14.25" spans="1:5">
      <c r="A1255" s="62">
        <v>202002</v>
      </c>
      <c r="B1255" s="62" t="s">
        <v>2524</v>
      </c>
      <c r="C1255" s="62" t="s">
        <v>2528</v>
      </c>
      <c r="D1255" s="62" t="s">
        <v>2234</v>
      </c>
      <c r="E1255" s="62">
        <v>3546</v>
      </c>
    </row>
    <row r="1256" ht="14.25" spans="1:5">
      <c r="A1256" s="62">
        <v>202002</v>
      </c>
      <c r="B1256" s="62" t="s">
        <v>2525</v>
      </c>
      <c r="C1256" s="62" t="s">
        <v>2518</v>
      </c>
      <c r="D1256" s="62" t="s">
        <v>2223</v>
      </c>
      <c r="E1256" s="62">
        <v>16884</v>
      </c>
    </row>
    <row r="1257" ht="14.25" spans="1:5">
      <c r="A1257" s="62">
        <v>202007</v>
      </c>
      <c r="B1257" s="62" t="s">
        <v>2517</v>
      </c>
      <c r="C1257" s="62" t="s">
        <v>2531</v>
      </c>
      <c r="D1257" s="62" t="s">
        <v>2240</v>
      </c>
      <c r="E1257" s="62">
        <v>8648</v>
      </c>
    </row>
    <row r="1258" ht="14.25" spans="1:5">
      <c r="A1258" s="62">
        <v>202006</v>
      </c>
      <c r="B1258" s="62" t="s">
        <v>2522</v>
      </c>
      <c r="C1258" s="62" t="s">
        <v>2528</v>
      </c>
      <c r="D1258" s="62" t="s">
        <v>2223</v>
      </c>
      <c r="E1258" s="62">
        <v>16054</v>
      </c>
    </row>
    <row r="1259" ht="14.25" spans="1:5">
      <c r="A1259" s="62">
        <v>202005</v>
      </c>
      <c r="B1259" s="62" t="s">
        <v>2525</v>
      </c>
      <c r="C1259" s="62" t="s">
        <v>2520</v>
      </c>
      <c r="D1259" s="62" t="s">
        <v>2223</v>
      </c>
      <c r="E1259" s="62">
        <v>18209</v>
      </c>
    </row>
    <row r="1260" ht="14.25" spans="1:5">
      <c r="A1260" s="62">
        <v>202007</v>
      </c>
      <c r="B1260" s="62" t="s">
        <v>2519</v>
      </c>
      <c r="C1260" s="62" t="s">
        <v>2526</v>
      </c>
      <c r="D1260" s="62" t="s">
        <v>2234</v>
      </c>
      <c r="E1260" s="62">
        <v>7180</v>
      </c>
    </row>
    <row r="1261" ht="14.25" spans="1:5">
      <c r="A1261" s="62">
        <v>202001</v>
      </c>
      <c r="B1261" s="62" t="s">
        <v>2522</v>
      </c>
      <c r="C1261" s="62" t="s">
        <v>2528</v>
      </c>
      <c r="D1261" s="62" t="s">
        <v>2234</v>
      </c>
      <c r="E1261" s="62">
        <v>11663</v>
      </c>
    </row>
    <row r="1262" ht="14.25" spans="1:5">
      <c r="A1262" s="62">
        <v>202009</v>
      </c>
      <c r="B1262" s="62" t="s">
        <v>2524</v>
      </c>
      <c r="C1262" s="62" t="s">
        <v>2531</v>
      </c>
      <c r="D1262" s="62" t="s">
        <v>2523</v>
      </c>
      <c r="E1262" s="62">
        <v>599</v>
      </c>
    </row>
    <row r="1263" ht="14.25" spans="1:5">
      <c r="A1263" s="62">
        <v>202005</v>
      </c>
      <c r="B1263" s="62" t="s">
        <v>2524</v>
      </c>
      <c r="C1263" s="62" t="s">
        <v>2528</v>
      </c>
      <c r="D1263" s="62" t="s">
        <v>2234</v>
      </c>
      <c r="E1263" s="62">
        <v>4491</v>
      </c>
    </row>
    <row r="1264" ht="14.25" spans="1:5">
      <c r="A1264" s="62">
        <v>202001</v>
      </c>
      <c r="B1264" s="62" t="s">
        <v>2517</v>
      </c>
      <c r="C1264" s="62" t="s">
        <v>2521</v>
      </c>
      <c r="D1264" s="62" t="s">
        <v>2223</v>
      </c>
      <c r="E1264" s="62">
        <v>9551</v>
      </c>
    </row>
    <row r="1265" ht="14.25" spans="1:5">
      <c r="A1265" s="62">
        <v>202004</v>
      </c>
      <c r="B1265" s="62" t="s">
        <v>2530</v>
      </c>
      <c r="C1265" s="62" t="s">
        <v>2531</v>
      </c>
      <c r="D1265" s="62" t="s">
        <v>2223</v>
      </c>
      <c r="E1265" s="62">
        <v>3526</v>
      </c>
    </row>
    <row r="1266" ht="14.25" spans="1:5">
      <c r="A1266" s="62">
        <v>202005</v>
      </c>
      <c r="B1266" s="62" t="s">
        <v>2517</v>
      </c>
      <c r="C1266" s="62" t="s">
        <v>2521</v>
      </c>
      <c r="D1266" s="62" t="s">
        <v>2223</v>
      </c>
      <c r="E1266" s="62">
        <v>14913</v>
      </c>
    </row>
    <row r="1267" ht="14.25" spans="1:5">
      <c r="A1267" s="62">
        <v>202001</v>
      </c>
      <c r="B1267" s="62" t="s">
        <v>2530</v>
      </c>
      <c r="C1267" s="62" t="s">
        <v>2520</v>
      </c>
      <c r="D1267" s="62" t="s">
        <v>2527</v>
      </c>
      <c r="E1267" s="62">
        <v>13466</v>
      </c>
    </row>
    <row r="1268" ht="14.25" spans="1:5">
      <c r="A1268" s="62">
        <v>202004</v>
      </c>
      <c r="B1268" s="62" t="s">
        <v>2522</v>
      </c>
      <c r="C1268" s="62" t="s">
        <v>2528</v>
      </c>
      <c r="D1268" s="62" t="s">
        <v>2223</v>
      </c>
      <c r="E1268" s="62">
        <v>175</v>
      </c>
    </row>
    <row r="1269" ht="14.25" spans="1:5">
      <c r="A1269" s="62">
        <v>202004</v>
      </c>
      <c r="B1269" s="62" t="s">
        <v>2524</v>
      </c>
      <c r="C1269" s="62" t="s">
        <v>2518</v>
      </c>
      <c r="D1269" s="62" t="s">
        <v>2529</v>
      </c>
      <c r="E1269" s="62">
        <v>18389</v>
      </c>
    </row>
    <row r="1270" ht="14.25" spans="1:5">
      <c r="A1270" s="62">
        <v>202003</v>
      </c>
      <c r="B1270" s="62" t="s">
        <v>2524</v>
      </c>
      <c r="C1270" s="62" t="s">
        <v>2528</v>
      </c>
      <c r="D1270" s="62" t="s">
        <v>2529</v>
      </c>
      <c r="E1270" s="62">
        <v>7172</v>
      </c>
    </row>
    <row r="1271" ht="14.25" spans="1:5">
      <c r="A1271" s="62">
        <v>202003</v>
      </c>
      <c r="B1271" s="62" t="s">
        <v>2530</v>
      </c>
      <c r="C1271" s="62" t="s">
        <v>2518</v>
      </c>
      <c r="D1271" s="62" t="s">
        <v>2523</v>
      </c>
      <c r="E1271" s="62">
        <v>8621</v>
      </c>
    </row>
    <row r="1272" ht="14.25" spans="1:5">
      <c r="A1272" s="62">
        <v>202004</v>
      </c>
      <c r="B1272" s="62" t="s">
        <v>2519</v>
      </c>
      <c r="C1272" s="62" t="s">
        <v>2526</v>
      </c>
      <c r="D1272" s="62" t="s">
        <v>2527</v>
      </c>
      <c r="E1272" s="62">
        <v>2972</v>
      </c>
    </row>
    <row r="1273" ht="14.25" spans="1:5">
      <c r="A1273" s="62">
        <v>202006</v>
      </c>
      <c r="B1273" s="62" t="s">
        <v>2517</v>
      </c>
      <c r="C1273" s="62" t="s">
        <v>2521</v>
      </c>
      <c r="D1273" s="62" t="s">
        <v>2234</v>
      </c>
      <c r="E1273" s="62">
        <v>18809</v>
      </c>
    </row>
    <row r="1274" ht="14.25" spans="1:5">
      <c r="A1274" s="62">
        <v>202002</v>
      </c>
      <c r="B1274" s="62" t="s">
        <v>2517</v>
      </c>
      <c r="C1274" s="62" t="s">
        <v>2521</v>
      </c>
      <c r="D1274" s="62" t="s">
        <v>2529</v>
      </c>
      <c r="E1274" s="62">
        <v>2533</v>
      </c>
    </row>
    <row r="1275" ht="14.25" spans="1:5">
      <c r="A1275" s="62">
        <v>202008</v>
      </c>
      <c r="B1275" s="62" t="s">
        <v>2517</v>
      </c>
      <c r="C1275" s="62" t="s">
        <v>2521</v>
      </c>
      <c r="D1275" s="62" t="s">
        <v>2529</v>
      </c>
      <c r="E1275" s="62">
        <v>6714</v>
      </c>
    </row>
    <row r="1276" ht="14.25" spans="1:5">
      <c r="A1276" s="62">
        <v>202009</v>
      </c>
      <c r="B1276" s="62" t="s">
        <v>2524</v>
      </c>
      <c r="C1276" s="62" t="s">
        <v>2518</v>
      </c>
      <c r="D1276" s="62" t="s">
        <v>2523</v>
      </c>
      <c r="E1276" s="62">
        <v>12338</v>
      </c>
    </row>
    <row r="1277" ht="14.25" spans="1:5">
      <c r="A1277" s="62">
        <v>202007</v>
      </c>
      <c r="B1277" s="62" t="s">
        <v>2517</v>
      </c>
      <c r="C1277" s="62" t="s">
        <v>2531</v>
      </c>
      <c r="D1277" s="62" t="s">
        <v>2523</v>
      </c>
      <c r="E1277" s="62">
        <v>10869</v>
      </c>
    </row>
    <row r="1278" ht="14.25" spans="1:5">
      <c r="A1278" s="62">
        <v>202003</v>
      </c>
      <c r="B1278" s="62" t="s">
        <v>2525</v>
      </c>
      <c r="C1278" s="62" t="s">
        <v>2528</v>
      </c>
      <c r="D1278" s="62" t="s">
        <v>2529</v>
      </c>
      <c r="E1278" s="62">
        <v>1759</v>
      </c>
    </row>
    <row r="1279" ht="14.25" spans="1:5">
      <c r="A1279" s="62">
        <v>202008</v>
      </c>
      <c r="B1279" s="62" t="s">
        <v>2522</v>
      </c>
      <c r="C1279" s="62" t="s">
        <v>2531</v>
      </c>
      <c r="D1279" s="62" t="s">
        <v>2234</v>
      </c>
      <c r="E1279" s="62">
        <v>10332</v>
      </c>
    </row>
    <row r="1280" ht="14.25" spans="1:5">
      <c r="A1280" s="62">
        <v>202007</v>
      </c>
      <c r="B1280" s="62" t="s">
        <v>2524</v>
      </c>
      <c r="C1280" s="62" t="s">
        <v>2518</v>
      </c>
      <c r="D1280" s="62" t="s">
        <v>2240</v>
      </c>
      <c r="E1280" s="62">
        <v>17576</v>
      </c>
    </row>
    <row r="1281" ht="14.25" spans="1:5">
      <c r="A1281" s="62">
        <v>202001</v>
      </c>
      <c r="B1281" s="62" t="s">
        <v>2519</v>
      </c>
      <c r="C1281" s="62" t="s">
        <v>2518</v>
      </c>
      <c r="D1281" s="62" t="s">
        <v>2223</v>
      </c>
      <c r="E1281" s="62">
        <v>2868</v>
      </c>
    </row>
    <row r="1282" ht="14.25" spans="1:5">
      <c r="A1282" s="62">
        <v>202006</v>
      </c>
      <c r="B1282" s="62" t="s">
        <v>2517</v>
      </c>
      <c r="C1282" s="62" t="s">
        <v>2518</v>
      </c>
      <c r="D1282" s="62" t="s">
        <v>2523</v>
      </c>
      <c r="E1282" s="62">
        <v>2978</v>
      </c>
    </row>
    <row r="1283" ht="14.25" spans="1:5">
      <c r="A1283" s="62">
        <v>202008</v>
      </c>
      <c r="B1283" s="62" t="s">
        <v>2530</v>
      </c>
      <c r="C1283" s="62" t="s">
        <v>2528</v>
      </c>
      <c r="D1283" s="62" t="s">
        <v>2223</v>
      </c>
      <c r="E1283" s="62">
        <v>11111</v>
      </c>
    </row>
    <row r="1284" ht="14.25" spans="1:5">
      <c r="A1284" s="62">
        <v>202006</v>
      </c>
      <c r="B1284" s="62" t="s">
        <v>2530</v>
      </c>
      <c r="C1284" s="62" t="s">
        <v>2526</v>
      </c>
      <c r="D1284" s="62" t="s">
        <v>2240</v>
      </c>
      <c r="E1284" s="62">
        <v>13579</v>
      </c>
    </row>
    <row r="1285" ht="14.25" spans="1:5">
      <c r="A1285" s="62">
        <v>202003</v>
      </c>
      <c r="B1285" s="62" t="s">
        <v>2525</v>
      </c>
      <c r="C1285" s="62" t="s">
        <v>2531</v>
      </c>
      <c r="D1285" s="62" t="s">
        <v>2223</v>
      </c>
      <c r="E1285" s="62">
        <v>19034</v>
      </c>
    </row>
    <row r="1286" ht="14.25" spans="1:5">
      <c r="A1286" s="62">
        <v>202006</v>
      </c>
      <c r="B1286" s="62" t="s">
        <v>2517</v>
      </c>
      <c r="C1286" s="62" t="s">
        <v>2531</v>
      </c>
      <c r="D1286" s="62" t="s">
        <v>2223</v>
      </c>
      <c r="E1286" s="62">
        <v>11189</v>
      </c>
    </row>
    <row r="1287" ht="14.25" spans="1:5">
      <c r="A1287" s="62">
        <v>202007</v>
      </c>
      <c r="B1287" s="62" t="s">
        <v>2524</v>
      </c>
      <c r="C1287" s="62" t="s">
        <v>2520</v>
      </c>
      <c r="D1287" s="62" t="s">
        <v>2527</v>
      </c>
      <c r="E1287" s="62">
        <v>11226</v>
      </c>
    </row>
    <row r="1288" ht="14.25" spans="1:5">
      <c r="A1288" s="62">
        <v>202006</v>
      </c>
      <c r="B1288" s="62" t="s">
        <v>2522</v>
      </c>
      <c r="C1288" s="62" t="s">
        <v>2521</v>
      </c>
      <c r="D1288" s="62" t="s">
        <v>2223</v>
      </c>
      <c r="E1288" s="62">
        <v>12072</v>
      </c>
    </row>
    <row r="1289" ht="14.25" spans="1:5">
      <c r="A1289" s="62">
        <v>202005</v>
      </c>
      <c r="B1289" s="62" t="s">
        <v>2522</v>
      </c>
      <c r="C1289" s="62" t="s">
        <v>2518</v>
      </c>
      <c r="D1289" s="62" t="s">
        <v>2527</v>
      </c>
      <c r="E1289" s="62">
        <v>11371</v>
      </c>
    </row>
    <row r="1290" ht="14.25" spans="1:5">
      <c r="A1290" s="62">
        <v>202003</v>
      </c>
      <c r="B1290" s="62" t="s">
        <v>2522</v>
      </c>
      <c r="C1290" s="62" t="s">
        <v>2520</v>
      </c>
      <c r="D1290" s="62" t="s">
        <v>2240</v>
      </c>
      <c r="E1290" s="62">
        <v>8518</v>
      </c>
    </row>
    <row r="1291" ht="14.25" spans="1:5">
      <c r="A1291" s="62">
        <v>202009</v>
      </c>
      <c r="B1291" s="62" t="s">
        <v>2524</v>
      </c>
      <c r="C1291" s="62" t="s">
        <v>2518</v>
      </c>
      <c r="D1291" s="62" t="s">
        <v>2240</v>
      </c>
      <c r="E1291" s="62">
        <v>13591</v>
      </c>
    </row>
    <row r="1292" ht="14.25" spans="1:5">
      <c r="A1292" s="62">
        <v>202003</v>
      </c>
      <c r="B1292" s="62" t="s">
        <v>2530</v>
      </c>
      <c r="C1292" s="62" t="s">
        <v>2518</v>
      </c>
      <c r="D1292" s="62" t="s">
        <v>2223</v>
      </c>
      <c r="E1292" s="62">
        <v>9214</v>
      </c>
    </row>
    <row r="1293" ht="14.25" spans="1:5">
      <c r="A1293" s="62">
        <v>202001</v>
      </c>
      <c r="B1293" s="62" t="s">
        <v>2522</v>
      </c>
      <c r="C1293" s="62" t="s">
        <v>2528</v>
      </c>
      <c r="D1293" s="62" t="s">
        <v>2240</v>
      </c>
      <c r="E1293" s="62">
        <v>3167</v>
      </c>
    </row>
    <row r="1294" ht="14.25" spans="1:5">
      <c r="A1294" s="62">
        <v>202008</v>
      </c>
      <c r="B1294" s="62" t="s">
        <v>2524</v>
      </c>
      <c r="C1294" s="62" t="s">
        <v>2521</v>
      </c>
      <c r="D1294" s="62" t="s">
        <v>2234</v>
      </c>
      <c r="E1294" s="62">
        <v>4449</v>
      </c>
    </row>
    <row r="1295" ht="14.25" spans="1:5">
      <c r="A1295" s="62">
        <v>202006</v>
      </c>
      <c r="B1295" s="62" t="s">
        <v>2525</v>
      </c>
      <c r="C1295" s="62" t="s">
        <v>2518</v>
      </c>
      <c r="D1295" s="62" t="s">
        <v>2223</v>
      </c>
      <c r="E1295" s="62">
        <v>18399</v>
      </c>
    </row>
    <row r="1296" ht="14.25" spans="1:5">
      <c r="A1296" s="62">
        <v>202002</v>
      </c>
      <c r="B1296" s="62" t="s">
        <v>2524</v>
      </c>
      <c r="C1296" s="62" t="s">
        <v>2528</v>
      </c>
      <c r="D1296" s="62" t="s">
        <v>2527</v>
      </c>
      <c r="E1296" s="62">
        <v>17151</v>
      </c>
    </row>
    <row r="1297" ht="14.25" spans="1:5">
      <c r="A1297" s="62">
        <v>202004</v>
      </c>
      <c r="B1297" s="62" t="s">
        <v>2519</v>
      </c>
      <c r="C1297" s="62" t="s">
        <v>2518</v>
      </c>
      <c r="D1297" s="62" t="s">
        <v>2240</v>
      </c>
      <c r="E1297" s="62">
        <v>4048</v>
      </c>
    </row>
    <row r="1298" ht="14.25" spans="1:5">
      <c r="A1298" s="62">
        <v>202009</v>
      </c>
      <c r="B1298" s="62" t="s">
        <v>2530</v>
      </c>
      <c r="C1298" s="62" t="s">
        <v>2526</v>
      </c>
      <c r="D1298" s="62" t="s">
        <v>2234</v>
      </c>
      <c r="E1298" s="62">
        <v>18509</v>
      </c>
    </row>
    <row r="1299" ht="14.25" spans="1:5">
      <c r="A1299" s="62">
        <v>202002</v>
      </c>
      <c r="B1299" s="62" t="s">
        <v>2519</v>
      </c>
      <c r="C1299" s="62" t="s">
        <v>2531</v>
      </c>
      <c r="D1299" s="62" t="s">
        <v>2529</v>
      </c>
      <c r="E1299" s="62">
        <v>12291</v>
      </c>
    </row>
    <row r="1300" ht="14.25" spans="1:5">
      <c r="A1300" s="62">
        <v>202003</v>
      </c>
      <c r="B1300" s="62" t="s">
        <v>2522</v>
      </c>
      <c r="C1300" s="62" t="s">
        <v>2521</v>
      </c>
      <c r="D1300" s="62" t="s">
        <v>2529</v>
      </c>
      <c r="E1300" s="62">
        <v>8911</v>
      </c>
    </row>
    <row r="1301" ht="14.25" spans="1:5">
      <c r="A1301" s="62">
        <v>202007</v>
      </c>
      <c r="B1301" s="62" t="s">
        <v>2519</v>
      </c>
      <c r="C1301" s="62" t="s">
        <v>2521</v>
      </c>
      <c r="D1301" s="62" t="s">
        <v>2240</v>
      </c>
      <c r="E1301" s="62">
        <v>3669</v>
      </c>
    </row>
    <row r="1302" ht="14.25" spans="1:5">
      <c r="A1302" s="62">
        <v>202005</v>
      </c>
      <c r="B1302" s="62" t="s">
        <v>2517</v>
      </c>
      <c r="C1302" s="62" t="s">
        <v>2528</v>
      </c>
      <c r="D1302" s="62" t="s">
        <v>2523</v>
      </c>
      <c r="E1302" s="62">
        <v>7583</v>
      </c>
    </row>
    <row r="1303" ht="14.25" spans="1:5">
      <c r="A1303" s="62">
        <v>202005</v>
      </c>
      <c r="B1303" s="62" t="s">
        <v>2530</v>
      </c>
      <c r="C1303" s="62" t="s">
        <v>2521</v>
      </c>
      <c r="D1303" s="62" t="s">
        <v>2523</v>
      </c>
      <c r="E1303" s="62">
        <v>18692</v>
      </c>
    </row>
    <row r="1304" ht="14.25" spans="1:5">
      <c r="A1304" s="62">
        <v>202002</v>
      </c>
      <c r="B1304" s="62" t="s">
        <v>2530</v>
      </c>
      <c r="C1304" s="62" t="s">
        <v>2520</v>
      </c>
      <c r="D1304" s="62" t="s">
        <v>2234</v>
      </c>
      <c r="E1304" s="62">
        <v>17168</v>
      </c>
    </row>
    <row r="1305" ht="14.25" spans="1:5">
      <c r="A1305" s="62">
        <v>202007</v>
      </c>
      <c r="B1305" s="62" t="s">
        <v>2530</v>
      </c>
      <c r="C1305" s="62" t="s">
        <v>2518</v>
      </c>
      <c r="D1305" s="62" t="s">
        <v>2234</v>
      </c>
      <c r="E1305" s="62">
        <v>19064</v>
      </c>
    </row>
    <row r="1306" ht="14.25" spans="1:5">
      <c r="A1306" s="62">
        <v>202004</v>
      </c>
      <c r="B1306" s="62" t="s">
        <v>2519</v>
      </c>
      <c r="C1306" s="62" t="s">
        <v>2521</v>
      </c>
      <c r="D1306" s="62" t="s">
        <v>2523</v>
      </c>
      <c r="E1306" s="62">
        <v>9904</v>
      </c>
    </row>
    <row r="1307" ht="14.25" spans="1:5">
      <c r="A1307" s="62">
        <v>202001</v>
      </c>
      <c r="B1307" s="62" t="s">
        <v>2530</v>
      </c>
      <c r="C1307" s="62" t="s">
        <v>2518</v>
      </c>
      <c r="D1307" s="62" t="s">
        <v>2234</v>
      </c>
      <c r="E1307" s="62">
        <v>15626</v>
      </c>
    </row>
    <row r="1308" ht="14.25" spans="1:5">
      <c r="A1308" s="62">
        <v>202004</v>
      </c>
      <c r="B1308" s="62" t="s">
        <v>2519</v>
      </c>
      <c r="C1308" s="62" t="s">
        <v>2531</v>
      </c>
      <c r="D1308" s="62" t="s">
        <v>2240</v>
      </c>
      <c r="E1308" s="62">
        <v>651</v>
      </c>
    </row>
    <row r="1309" ht="14.25" spans="1:5">
      <c r="A1309" s="62">
        <v>202006</v>
      </c>
      <c r="B1309" s="62" t="s">
        <v>2530</v>
      </c>
      <c r="C1309" s="62" t="s">
        <v>2531</v>
      </c>
      <c r="D1309" s="62" t="s">
        <v>2527</v>
      </c>
      <c r="E1309" s="62">
        <v>17036</v>
      </c>
    </row>
    <row r="1310" ht="14.25" spans="1:5">
      <c r="A1310" s="62">
        <v>202001</v>
      </c>
      <c r="B1310" s="62" t="s">
        <v>2525</v>
      </c>
      <c r="C1310" s="62" t="s">
        <v>2531</v>
      </c>
      <c r="D1310" s="62" t="s">
        <v>2223</v>
      </c>
      <c r="E1310" s="62">
        <v>7363</v>
      </c>
    </row>
    <row r="1311" ht="14.25" spans="1:5">
      <c r="A1311" s="62">
        <v>202007</v>
      </c>
      <c r="B1311" s="62" t="s">
        <v>2517</v>
      </c>
      <c r="C1311" s="62" t="s">
        <v>2531</v>
      </c>
      <c r="D1311" s="62" t="s">
        <v>2527</v>
      </c>
      <c r="E1311" s="62">
        <v>16733</v>
      </c>
    </row>
    <row r="1312" ht="14.25" spans="1:5">
      <c r="A1312" s="62">
        <v>202003</v>
      </c>
      <c r="B1312" s="62" t="s">
        <v>2525</v>
      </c>
      <c r="C1312" s="62" t="s">
        <v>2528</v>
      </c>
      <c r="D1312" s="62" t="s">
        <v>2234</v>
      </c>
      <c r="E1312" s="62">
        <v>5072</v>
      </c>
    </row>
    <row r="1313" ht="14.25" spans="1:5">
      <c r="A1313" s="62">
        <v>202006</v>
      </c>
      <c r="B1313" s="62" t="s">
        <v>2519</v>
      </c>
      <c r="C1313" s="62" t="s">
        <v>2531</v>
      </c>
      <c r="D1313" s="62" t="s">
        <v>2529</v>
      </c>
      <c r="E1313" s="62">
        <v>6942</v>
      </c>
    </row>
    <row r="1314" ht="14.25" spans="1:5">
      <c r="A1314" s="62">
        <v>202003</v>
      </c>
      <c r="B1314" s="62" t="s">
        <v>2517</v>
      </c>
      <c r="C1314" s="62" t="s">
        <v>2526</v>
      </c>
      <c r="D1314" s="62" t="s">
        <v>2240</v>
      </c>
      <c r="E1314" s="62">
        <v>16962</v>
      </c>
    </row>
    <row r="1315" ht="14.25" spans="1:5">
      <c r="A1315" s="62">
        <v>202004</v>
      </c>
      <c r="B1315" s="62" t="s">
        <v>2525</v>
      </c>
      <c r="C1315" s="62" t="s">
        <v>2528</v>
      </c>
      <c r="D1315" s="62" t="s">
        <v>2234</v>
      </c>
      <c r="E1315" s="62">
        <v>9521</v>
      </c>
    </row>
    <row r="1316" ht="14.25" spans="1:5">
      <c r="A1316" s="62">
        <v>202003</v>
      </c>
      <c r="B1316" s="62" t="s">
        <v>2530</v>
      </c>
      <c r="C1316" s="62" t="s">
        <v>2520</v>
      </c>
      <c r="D1316" s="62" t="s">
        <v>2529</v>
      </c>
      <c r="E1316" s="62">
        <v>664</v>
      </c>
    </row>
    <row r="1317" ht="14.25" spans="1:5">
      <c r="A1317" s="62">
        <v>202002</v>
      </c>
      <c r="B1317" s="62" t="s">
        <v>2522</v>
      </c>
      <c r="C1317" s="62" t="s">
        <v>2528</v>
      </c>
      <c r="D1317" s="62" t="s">
        <v>2234</v>
      </c>
      <c r="E1317" s="62">
        <v>12028</v>
      </c>
    </row>
    <row r="1318" ht="14.25" spans="1:5">
      <c r="A1318" s="62">
        <v>202009</v>
      </c>
      <c r="B1318" s="62" t="s">
        <v>2522</v>
      </c>
      <c r="C1318" s="62" t="s">
        <v>2521</v>
      </c>
      <c r="D1318" s="62" t="s">
        <v>2527</v>
      </c>
      <c r="E1318" s="62">
        <v>4490</v>
      </c>
    </row>
    <row r="1319" ht="14.25" spans="1:5">
      <c r="A1319" s="62">
        <v>202002</v>
      </c>
      <c r="B1319" s="62" t="s">
        <v>2524</v>
      </c>
      <c r="C1319" s="62" t="s">
        <v>2518</v>
      </c>
      <c r="D1319" s="62" t="s">
        <v>2234</v>
      </c>
      <c r="E1319" s="62">
        <v>13523</v>
      </c>
    </row>
    <row r="1320" ht="14.25" spans="1:5">
      <c r="A1320" s="62">
        <v>202009</v>
      </c>
      <c r="B1320" s="62" t="s">
        <v>2524</v>
      </c>
      <c r="C1320" s="62" t="s">
        <v>2528</v>
      </c>
      <c r="D1320" s="62" t="s">
        <v>2234</v>
      </c>
      <c r="E1320" s="62">
        <v>3560</v>
      </c>
    </row>
    <row r="1321" ht="14.25" spans="1:5">
      <c r="A1321" s="62">
        <v>202009</v>
      </c>
      <c r="B1321" s="62" t="s">
        <v>2525</v>
      </c>
      <c r="C1321" s="62" t="s">
        <v>2518</v>
      </c>
      <c r="D1321" s="62" t="s">
        <v>2527</v>
      </c>
      <c r="E1321" s="62">
        <v>13870</v>
      </c>
    </row>
    <row r="1322" ht="14.25" spans="1:5">
      <c r="A1322" s="62">
        <v>202007</v>
      </c>
      <c r="B1322" s="62" t="s">
        <v>2524</v>
      </c>
      <c r="C1322" s="62" t="s">
        <v>2518</v>
      </c>
      <c r="D1322" s="62" t="s">
        <v>2529</v>
      </c>
      <c r="E1322" s="62">
        <v>8214</v>
      </c>
    </row>
    <row r="1323" ht="14.25" spans="1:5">
      <c r="A1323" s="62">
        <v>202009</v>
      </c>
      <c r="B1323" s="62" t="s">
        <v>2525</v>
      </c>
      <c r="C1323" s="62" t="s">
        <v>2528</v>
      </c>
      <c r="D1323" s="62" t="s">
        <v>2240</v>
      </c>
      <c r="E1323" s="62">
        <v>13876</v>
      </c>
    </row>
    <row r="1324" ht="14.25" spans="1:5">
      <c r="A1324" s="62">
        <v>202001</v>
      </c>
      <c r="B1324" s="62" t="s">
        <v>2524</v>
      </c>
      <c r="C1324" s="62" t="s">
        <v>2528</v>
      </c>
      <c r="D1324" s="62" t="s">
        <v>2234</v>
      </c>
      <c r="E1324" s="62">
        <v>17857</v>
      </c>
    </row>
    <row r="1325" ht="14.25" spans="1:5">
      <c r="A1325" s="62">
        <v>202009</v>
      </c>
      <c r="B1325" s="62" t="s">
        <v>2517</v>
      </c>
      <c r="C1325" s="62" t="s">
        <v>2528</v>
      </c>
      <c r="D1325" s="62" t="s">
        <v>2234</v>
      </c>
      <c r="E1325" s="62">
        <v>10885</v>
      </c>
    </row>
    <row r="1326" ht="14.25" spans="1:5">
      <c r="A1326" s="62">
        <v>202005</v>
      </c>
      <c r="B1326" s="62" t="s">
        <v>2524</v>
      </c>
      <c r="C1326" s="62" t="s">
        <v>2520</v>
      </c>
      <c r="D1326" s="62" t="s">
        <v>2523</v>
      </c>
      <c r="E1326" s="62">
        <v>7315</v>
      </c>
    </row>
    <row r="1327" ht="14.25" spans="1:5">
      <c r="A1327" s="62">
        <v>202002</v>
      </c>
      <c r="B1327" s="62" t="s">
        <v>2524</v>
      </c>
      <c r="C1327" s="62" t="s">
        <v>2531</v>
      </c>
      <c r="D1327" s="62" t="s">
        <v>2223</v>
      </c>
      <c r="E1327" s="62">
        <v>3377</v>
      </c>
    </row>
    <row r="1328" ht="14.25" spans="1:5">
      <c r="A1328" s="62">
        <v>202007</v>
      </c>
      <c r="B1328" s="62" t="s">
        <v>2522</v>
      </c>
      <c r="C1328" s="62" t="s">
        <v>2526</v>
      </c>
      <c r="D1328" s="62" t="s">
        <v>2529</v>
      </c>
      <c r="E1328" s="62">
        <v>1065</v>
      </c>
    </row>
    <row r="1329" ht="14.25" spans="1:5">
      <c r="A1329" s="62">
        <v>202005</v>
      </c>
      <c r="B1329" s="62" t="s">
        <v>2519</v>
      </c>
      <c r="C1329" s="62" t="s">
        <v>2531</v>
      </c>
      <c r="D1329" s="62" t="s">
        <v>2527</v>
      </c>
      <c r="E1329" s="62">
        <v>16664</v>
      </c>
    </row>
    <row r="1330" ht="14.25" spans="1:5">
      <c r="A1330" s="62">
        <v>202005</v>
      </c>
      <c r="B1330" s="62" t="s">
        <v>2530</v>
      </c>
      <c r="C1330" s="62" t="s">
        <v>2521</v>
      </c>
      <c r="D1330" s="62" t="s">
        <v>2234</v>
      </c>
      <c r="E1330" s="62">
        <v>14117</v>
      </c>
    </row>
    <row r="1331" ht="14.25" spans="1:5">
      <c r="A1331" s="62">
        <v>202006</v>
      </c>
      <c r="B1331" s="62" t="s">
        <v>2519</v>
      </c>
      <c r="C1331" s="62" t="s">
        <v>2520</v>
      </c>
      <c r="D1331" s="62" t="s">
        <v>2223</v>
      </c>
      <c r="E1331" s="62">
        <v>13461</v>
      </c>
    </row>
    <row r="1332" ht="14.25" spans="1:5">
      <c r="A1332" s="62">
        <v>202004</v>
      </c>
      <c r="B1332" s="62" t="s">
        <v>2522</v>
      </c>
      <c r="C1332" s="62" t="s">
        <v>2528</v>
      </c>
      <c r="D1332" s="62" t="s">
        <v>2234</v>
      </c>
      <c r="E1332" s="62">
        <v>19395</v>
      </c>
    </row>
    <row r="1333" ht="14.25" spans="1:5">
      <c r="A1333" s="62">
        <v>202008</v>
      </c>
      <c r="B1333" s="62" t="s">
        <v>2530</v>
      </c>
      <c r="C1333" s="62" t="s">
        <v>2531</v>
      </c>
      <c r="D1333" s="62" t="s">
        <v>2527</v>
      </c>
      <c r="E1333" s="62">
        <v>11555</v>
      </c>
    </row>
    <row r="1334" ht="14.25" spans="1:5">
      <c r="A1334" s="62">
        <v>202001</v>
      </c>
      <c r="B1334" s="62" t="s">
        <v>2517</v>
      </c>
      <c r="C1334" s="62" t="s">
        <v>2518</v>
      </c>
      <c r="D1334" s="62" t="s">
        <v>2223</v>
      </c>
      <c r="E1334" s="62">
        <v>3559</v>
      </c>
    </row>
    <row r="1335" ht="14.25" spans="1:5">
      <c r="A1335" s="62">
        <v>202001</v>
      </c>
      <c r="B1335" s="62" t="s">
        <v>2519</v>
      </c>
      <c r="C1335" s="62" t="s">
        <v>2521</v>
      </c>
      <c r="D1335" s="62" t="s">
        <v>2223</v>
      </c>
      <c r="E1335" s="62">
        <v>1884</v>
      </c>
    </row>
    <row r="1336" ht="14.25" spans="1:5">
      <c r="A1336" s="62">
        <v>202008</v>
      </c>
      <c r="B1336" s="62" t="s">
        <v>2522</v>
      </c>
      <c r="C1336" s="62" t="s">
        <v>2531</v>
      </c>
      <c r="D1336" s="62" t="s">
        <v>2240</v>
      </c>
      <c r="E1336" s="62">
        <v>8957</v>
      </c>
    </row>
    <row r="1337" ht="14.25" spans="1:5">
      <c r="A1337" s="62">
        <v>202002</v>
      </c>
      <c r="B1337" s="62" t="s">
        <v>2517</v>
      </c>
      <c r="C1337" s="62" t="s">
        <v>2531</v>
      </c>
      <c r="D1337" s="62" t="s">
        <v>2523</v>
      </c>
      <c r="E1337" s="62">
        <v>4701</v>
      </c>
    </row>
    <row r="1338" ht="14.25" spans="1:5">
      <c r="A1338" s="62">
        <v>202003</v>
      </c>
      <c r="B1338" s="62" t="s">
        <v>2522</v>
      </c>
      <c r="C1338" s="62" t="s">
        <v>2531</v>
      </c>
      <c r="D1338" s="62" t="s">
        <v>2223</v>
      </c>
      <c r="E1338" s="62">
        <v>1189</v>
      </c>
    </row>
    <row r="1339" ht="14.25" spans="1:5">
      <c r="A1339" s="62">
        <v>202007</v>
      </c>
      <c r="B1339" s="62" t="s">
        <v>2525</v>
      </c>
      <c r="C1339" s="62" t="s">
        <v>2521</v>
      </c>
      <c r="D1339" s="62" t="s">
        <v>2240</v>
      </c>
      <c r="E1339" s="62">
        <v>10479</v>
      </c>
    </row>
    <row r="1340" ht="14.25" spans="1:5">
      <c r="A1340" s="62">
        <v>202007</v>
      </c>
      <c r="B1340" s="62" t="s">
        <v>2517</v>
      </c>
      <c r="C1340" s="62" t="s">
        <v>2528</v>
      </c>
      <c r="D1340" s="62" t="s">
        <v>2223</v>
      </c>
      <c r="E1340" s="62">
        <v>11503</v>
      </c>
    </row>
    <row r="1341" ht="14.25" spans="1:5">
      <c r="A1341" s="62">
        <v>202007</v>
      </c>
      <c r="B1341" s="62" t="s">
        <v>2519</v>
      </c>
      <c r="C1341" s="62" t="s">
        <v>2531</v>
      </c>
      <c r="D1341" s="62" t="s">
        <v>2529</v>
      </c>
      <c r="E1341" s="62">
        <v>18425</v>
      </c>
    </row>
    <row r="1342" ht="14.25" spans="1:5">
      <c r="A1342" s="62">
        <v>202009</v>
      </c>
      <c r="B1342" s="62" t="s">
        <v>2522</v>
      </c>
      <c r="C1342" s="62" t="s">
        <v>2526</v>
      </c>
      <c r="D1342" s="62" t="s">
        <v>2527</v>
      </c>
      <c r="E1342" s="62">
        <v>15815</v>
      </c>
    </row>
    <row r="1343" ht="14.25" spans="1:5">
      <c r="A1343" s="62">
        <v>202007</v>
      </c>
      <c r="B1343" s="62" t="s">
        <v>2524</v>
      </c>
      <c r="C1343" s="62" t="s">
        <v>2526</v>
      </c>
      <c r="D1343" s="62" t="s">
        <v>2240</v>
      </c>
      <c r="E1343" s="62">
        <v>8981</v>
      </c>
    </row>
    <row r="1344" ht="14.25" spans="1:5">
      <c r="A1344" s="62">
        <v>202002</v>
      </c>
      <c r="B1344" s="62" t="s">
        <v>2530</v>
      </c>
      <c r="C1344" s="62" t="s">
        <v>2531</v>
      </c>
      <c r="D1344" s="62" t="s">
        <v>2523</v>
      </c>
      <c r="E1344" s="62">
        <v>1225</v>
      </c>
    </row>
    <row r="1345" ht="14.25" spans="1:5">
      <c r="A1345" s="62">
        <v>202005</v>
      </c>
      <c r="B1345" s="62" t="s">
        <v>2524</v>
      </c>
      <c r="C1345" s="62" t="s">
        <v>2528</v>
      </c>
      <c r="D1345" s="62" t="s">
        <v>2523</v>
      </c>
      <c r="E1345" s="62">
        <v>8377</v>
      </c>
    </row>
    <row r="1346" ht="14.25" spans="1:5">
      <c r="A1346" s="62">
        <v>202009</v>
      </c>
      <c r="B1346" s="62" t="s">
        <v>2522</v>
      </c>
      <c r="C1346" s="62" t="s">
        <v>2528</v>
      </c>
      <c r="D1346" s="62" t="s">
        <v>2529</v>
      </c>
      <c r="E1346" s="62">
        <v>5374</v>
      </c>
    </row>
    <row r="1347" ht="14.25" spans="1:5">
      <c r="A1347" s="62">
        <v>202003</v>
      </c>
      <c r="B1347" s="62" t="s">
        <v>2522</v>
      </c>
      <c r="C1347" s="62" t="s">
        <v>2526</v>
      </c>
      <c r="D1347" s="62" t="s">
        <v>2234</v>
      </c>
      <c r="E1347" s="62">
        <v>7516</v>
      </c>
    </row>
    <row r="1348" ht="14.25" spans="1:5">
      <c r="A1348" s="62">
        <v>202001</v>
      </c>
      <c r="B1348" s="62" t="s">
        <v>2530</v>
      </c>
      <c r="C1348" s="62" t="s">
        <v>2528</v>
      </c>
      <c r="D1348" s="62" t="s">
        <v>2523</v>
      </c>
      <c r="E1348" s="62">
        <v>9394</v>
      </c>
    </row>
    <row r="1349" ht="14.25" spans="1:5">
      <c r="A1349" s="62">
        <v>202002</v>
      </c>
      <c r="B1349" s="62" t="s">
        <v>2530</v>
      </c>
      <c r="C1349" s="62" t="s">
        <v>2521</v>
      </c>
      <c r="D1349" s="62" t="s">
        <v>2527</v>
      </c>
      <c r="E1349" s="62">
        <v>6763</v>
      </c>
    </row>
    <row r="1350" ht="14.25" spans="1:5">
      <c r="A1350" s="62">
        <v>202007</v>
      </c>
      <c r="B1350" s="62" t="s">
        <v>2519</v>
      </c>
      <c r="C1350" s="62" t="s">
        <v>2531</v>
      </c>
      <c r="D1350" s="62" t="s">
        <v>2240</v>
      </c>
      <c r="E1350" s="62">
        <v>8967</v>
      </c>
    </row>
    <row r="1351" ht="14.25" spans="1:5">
      <c r="A1351" s="62">
        <v>202001</v>
      </c>
      <c r="B1351" s="62" t="s">
        <v>2522</v>
      </c>
      <c r="C1351" s="62" t="s">
        <v>2528</v>
      </c>
      <c r="D1351" s="62" t="s">
        <v>2527</v>
      </c>
      <c r="E1351" s="62">
        <v>4150</v>
      </c>
    </row>
    <row r="1352" ht="14.25" spans="1:5">
      <c r="A1352" s="62">
        <v>202009</v>
      </c>
      <c r="B1352" s="62" t="s">
        <v>2522</v>
      </c>
      <c r="C1352" s="62" t="s">
        <v>2526</v>
      </c>
      <c r="D1352" s="62" t="s">
        <v>2223</v>
      </c>
      <c r="E1352" s="62">
        <v>12318</v>
      </c>
    </row>
    <row r="1353" ht="14.25" spans="1:5">
      <c r="A1353" s="62">
        <v>202001</v>
      </c>
      <c r="B1353" s="62" t="s">
        <v>2524</v>
      </c>
      <c r="C1353" s="62" t="s">
        <v>2520</v>
      </c>
      <c r="D1353" s="62" t="s">
        <v>2523</v>
      </c>
      <c r="E1353" s="62">
        <v>11538</v>
      </c>
    </row>
    <row r="1354" ht="14.25" spans="1:5">
      <c r="A1354" s="62">
        <v>202008</v>
      </c>
      <c r="B1354" s="62" t="s">
        <v>2517</v>
      </c>
      <c r="C1354" s="62" t="s">
        <v>2526</v>
      </c>
      <c r="D1354" s="62" t="s">
        <v>2529</v>
      </c>
      <c r="E1354" s="62">
        <v>18422</v>
      </c>
    </row>
    <row r="1355" ht="14.25" spans="1:5">
      <c r="A1355" s="62">
        <v>202007</v>
      </c>
      <c r="B1355" s="62" t="s">
        <v>2522</v>
      </c>
      <c r="C1355" s="62" t="s">
        <v>2528</v>
      </c>
      <c r="D1355" s="62" t="s">
        <v>2529</v>
      </c>
      <c r="E1355" s="62">
        <v>8169</v>
      </c>
    </row>
    <row r="1356" ht="14.25" spans="1:5">
      <c r="A1356" s="62">
        <v>202003</v>
      </c>
      <c r="B1356" s="62" t="s">
        <v>2524</v>
      </c>
      <c r="C1356" s="62" t="s">
        <v>2521</v>
      </c>
      <c r="D1356" s="62" t="s">
        <v>2529</v>
      </c>
      <c r="E1356" s="62">
        <v>17795</v>
      </c>
    </row>
    <row r="1357" ht="14.25" spans="1:5">
      <c r="A1357" s="62">
        <v>202005</v>
      </c>
      <c r="B1357" s="62" t="s">
        <v>2517</v>
      </c>
      <c r="C1357" s="62" t="s">
        <v>2521</v>
      </c>
      <c r="D1357" s="62" t="s">
        <v>2234</v>
      </c>
      <c r="E1357" s="62">
        <v>17393</v>
      </c>
    </row>
    <row r="1358" ht="14.25" spans="1:5">
      <c r="A1358" s="62">
        <v>202009</v>
      </c>
      <c r="B1358" s="62" t="s">
        <v>2524</v>
      </c>
      <c r="C1358" s="62" t="s">
        <v>2518</v>
      </c>
      <c r="D1358" s="62" t="s">
        <v>2223</v>
      </c>
      <c r="E1358" s="62">
        <v>12961</v>
      </c>
    </row>
    <row r="1359" ht="14.25" spans="1:5">
      <c r="A1359" s="62">
        <v>202007</v>
      </c>
      <c r="B1359" s="62" t="s">
        <v>2517</v>
      </c>
      <c r="C1359" s="62" t="s">
        <v>2521</v>
      </c>
      <c r="D1359" s="62" t="s">
        <v>2527</v>
      </c>
      <c r="E1359" s="62">
        <v>16072</v>
      </c>
    </row>
    <row r="1360" ht="14.25" spans="1:5">
      <c r="A1360" s="62">
        <v>202006</v>
      </c>
      <c r="B1360" s="62" t="s">
        <v>2525</v>
      </c>
      <c r="C1360" s="62" t="s">
        <v>2526</v>
      </c>
      <c r="D1360" s="62" t="s">
        <v>2234</v>
      </c>
      <c r="E1360" s="62">
        <v>19621</v>
      </c>
    </row>
    <row r="1361" ht="14.25" spans="1:5">
      <c r="A1361" s="62">
        <v>202002</v>
      </c>
      <c r="B1361" s="62" t="s">
        <v>2517</v>
      </c>
      <c r="C1361" s="62" t="s">
        <v>2518</v>
      </c>
      <c r="D1361" s="62" t="s">
        <v>2527</v>
      </c>
      <c r="E1361" s="62">
        <v>13789</v>
      </c>
    </row>
    <row r="1362" ht="14.25" spans="1:5">
      <c r="A1362" s="62">
        <v>202002</v>
      </c>
      <c r="B1362" s="62" t="s">
        <v>2522</v>
      </c>
      <c r="C1362" s="62" t="s">
        <v>2526</v>
      </c>
      <c r="D1362" s="62" t="s">
        <v>2223</v>
      </c>
      <c r="E1362" s="62">
        <v>14009</v>
      </c>
    </row>
    <row r="1363" ht="14.25" spans="1:5">
      <c r="A1363" s="62">
        <v>202004</v>
      </c>
      <c r="B1363" s="62" t="s">
        <v>2525</v>
      </c>
      <c r="C1363" s="62" t="s">
        <v>2526</v>
      </c>
      <c r="D1363" s="62" t="s">
        <v>2234</v>
      </c>
      <c r="E1363" s="62">
        <v>1963</v>
      </c>
    </row>
    <row r="1364" ht="14.25" spans="1:5">
      <c r="A1364" s="62">
        <v>202009</v>
      </c>
      <c r="B1364" s="62" t="s">
        <v>2524</v>
      </c>
      <c r="C1364" s="62" t="s">
        <v>2521</v>
      </c>
      <c r="D1364" s="62" t="s">
        <v>2527</v>
      </c>
      <c r="E1364" s="62">
        <v>15183</v>
      </c>
    </row>
    <row r="1365" ht="14.25" spans="1:5">
      <c r="A1365" s="62">
        <v>202002</v>
      </c>
      <c r="B1365" s="62" t="s">
        <v>2524</v>
      </c>
      <c r="C1365" s="62" t="s">
        <v>2520</v>
      </c>
      <c r="D1365" s="62" t="s">
        <v>2223</v>
      </c>
      <c r="E1365" s="62">
        <v>9269</v>
      </c>
    </row>
    <row r="1366" ht="14.25" spans="1:5">
      <c r="A1366" s="62">
        <v>202002</v>
      </c>
      <c r="B1366" s="62" t="s">
        <v>2517</v>
      </c>
      <c r="C1366" s="62" t="s">
        <v>2531</v>
      </c>
      <c r="D1366" s="62" t="s">
        <v>2529</v>
      </c>
      <c r="E1366" s="62">
        <v>3564</v>
      </c>
    </row>
    <row r="1367" ht="14.25" spans="1:5">
      <c r="A1367" s="62">
        <v>202005</v>
      </c>
      <c r="B1367" s="62" t="s">
        <v>2524</v>
      </c>
      <c r="C1367" s="62" t="s">
        <v>2528</v>
      </c>
      <c r="D1367" s="62" t="s">
        <v>2240</v>
      </c>
      <c r="E1367" s="62">
        <v>18336</v>
      </c>
    </row>
    <row r="1368" ht="14.25" spans="1:5">
      <c r="A1368" s="62">
        <v>202004</v>
      </c>
      <c r="B1368" s="62" t="s">
        <v>2519</v>
      </c>
      <c r="C1368" s="62" t="s">
        <v>2528</v>
      </c>
      <c r="D1368" s="62" t="s">
        <v>2527</v>
      </c>
      <c r="E1368" s="62">
        <v>3183</v>
      </c>
    </row>
    <row r="1369" ht="14.25" spans="1:5">
      <c r="A1369" s="62">
        <v>202008</v>
      </c>
      <c r="B1369" s="62" t="s">
        <v>2530</v>
      </c>
      <c r="C1369" s="62" t="s">
        <v>2518</v>
      </c>
      <c r="D1369" s="62" t="s">
        <v>2523</v>
      </c>
      <c r="E1369" s="62">
        <v>7683</v>
      </c>
    </row>
    <row r="1370" ht="14.25" spans="1:5">
      <c r="A1370" s="62">
        <v>202005</v>
      </c>
      <c r="B1370" s="62" t="s">
        <v>2519</v>
      </c>
      <c r="C1370" s="62" t="s">
        <v>2521</v>
      </c>
      <c r="D1370" s="62" t="s">
        <v>2527</v>
      </c>
      <c r="E1370" s="62">
        <v>19939</v>
      </c>
    </row>
    <row r="1371" ht="14.25" spans="1:5">
      <c r="A1371" s="62">
        <v>202009</v>
      </c>
      <c r="B1371" s="62" t="s">
        <v>2524</v>
      </c>
      <c r="C1371" s="62" t="s">
        <v>2528</v>
      </c>
      <c r="D1371" s="62" t="s">
        <v>2523</v>
      </c>
      <c r="E1371" s="62">
        <v>12434</v>
      </c>
    </row>
    <row r="1372" ht="14.25" spans="1:5">
      <c r="A1372" s="62">
        <v>202008</v>
      </c>
      <c r="B1372" s="62" t="s">
        <v>2522</v>
      </c>
      <c r="C1372" s="62" t="s">
        <v>2518</v>
      </c>
      <c r="D1372" s="62" t="s">
        <v>2223</v>
      </c>
      <c r="E1372" s="62">
        <v>1337</v>
      </c>
    </row>
    <row r="1373" ht="14.25" spans="1:5">
      <c r="A1373" s="62">
        <v>202001</v>
      </c>
      <c r="B1373" s="62" t="s">
        <v>2525</v>
      </c>
      <c r="C1373" s="62" t="s">
        <v>2528</v>
      </c>
      <c r="D1373" s="62" t="s">
        <v>2527</v>
      </c>
      <c r="E1373" s="62">
        <v>19535</v>
      </c>
    </row>
    <row r="1374" ht="14.25" spans="1:5">
      <c r="A1374" s="62">
        <v>202006</v>
      </c>
      <c r="B1374" s="62" t="s">
        <v>2525</v>
      </c>
      <c r="C1374" s="62" t="s">
        <v>2521</v>
      </c>
      <c r="D1374" s="62" t="s">
        <v>2523</v>
      </c>
      <c r="E1374" s="62">
        <v>4644</v>
      </c>
    </row>
    <row r="1375" ht="14.25" spans="1:5">
      <c r="A1375" s="62">
        <v>202009</v>
      </c>
      <c r="B1375" s="62" t="s">
        <v>2530</v>
      </c>
      <c r="C1375" s="62" t="s">
        <v>2528</v>
      </c>
      <c r="D1375" s="62" t="s">
        <v>2223</v>
      </c>
      <c r="E1375" s="62">
        <v>12207</v>
      </c>
    </row>
    <row r="1376" ht="14.25" spans="1:5">
      <c r="A1376" s="62">
        <v>202006</v>
      </c>
      <c r="B1376" s="62" t="s">
        <v>2524</v>
      </c>
      <c r="C1376" s="62" t="s">
        <v>2526</v>
      </c>
      <c r="D1376" s="62" t="s">
        <v>2240</v>
      </c>
      <c r="E1376" s="62">
        <v>9064</v>
      </c>
    </row>
    <row r="1377" ht="14.25" spans="1:5">
      <c r="A1377" s="62">
        <v>202007</v>
      </c>
      <c r="B1377" s="62" t="s">
        <v>2525</v>
      </c>
      <c r="C1377" s="62" t="s">
        <v>2528</v>
      </c>
      <c r="D1377" s="62" t="s">
        <v>2523</v>
      </c>
      <c r="E1377" s="62">
        <v>12425</v>
      </c>
    </row>
    <row r="1378" ht="14.25" spans="1:5">
      <c r="A1378" s="62">
        <v>202001</v>
      </c>
      <c r="B1378" s="62" t="s">
        <v>2524</v>
      </c>
      <c r="C1378" s="62" t="s">
        <v>2528</v>
      </c>
      <c r="D1378" s="62" t="s">
        <v>2529</v>
      </c>
      <c r="E1378" s="62">
        <v>14687</v>
      </c>
    </row>
    <row r="1379" ht="14.25" spans="1:5">
      <c r="A1379" s="62">
        <v>202001</v>
      </c>
      <c r="B1379" s="62" t="s">
        <v>2517</v>
      </c>
      <c r="C1379" s="62" t="s">
        <v>2521</v>
      </c>
      <c r="D1379" s="62" t="s">
        <v>2234</v>
      </c>
      <c r="E1379" s="62">
        <v>2363</v>
      </c>
    </row>
    <row r="1380" ht="14.25" spans="1:5">
      <c r="A1380" s="62">
        <v>202009</v>
      </c>
      <c r="B1380" s="62" t="s">
        <v>2524</v>
      </c>
      <c r="C1380" s="62" t="s">
        <v>2520</v>
      </c>
      <c r="D1380" s="62" t="s">
        <v>2223</v>
      </c>
      <c r="E1380" s="62">
        <v>9627</v>
      </c>
    </row>
    <row r="1381" ht="14.25" spans="1:5">
      <c r="A1381" s="62">
        <v>202006</v>
      </c>
      <c r="B1381" s="62" t="s">
        <v>2517</v>
      </c>
      <c r="C1381" s="62" t="s">
        <v>2531</v>
      </c>
      <c r="D1381" s="62" t="s">
        <v>2234</v>
      </c>
      <c r="E1381" s="62">
        <v>13159</v>
      </c>
    </row>
    <row r="1382" ht="14.25" spans="1:5">
      <c r="A1382" s="62">
        <v>202009</v>
      </c>
      <c r="B1382" s="62" t="s">
        <v>2522</v>
      </c>
      <c r="C1382" s="62" t="s">
        <v>2520</v>
      </c>
      <c r="D1382" s="62" t="s">
        <v>2234</v>
      </c>
      <c r="E1382" s="62">
        <v>12761</v>
      </c>
    </row>
    <row r="1383" ht="14.25" spans="1:5">
      <c r="A1383" s="62">
        <v>202009</v>
      </c>
      <c r="B1383" s="62" t="s">
        <v>2525</v>
      </c>
      <c r="C1383" s="62" t="s">
        <v>2528</v>
      </c>
      <c r="D1383" s="62" t="s">
        <v>2527</v>
      </c>
      <c r="E1383" s="62">
        <v>2190</v>
      </c>
    </row>
    <row r="1384" ht="14.25" spans="1:5">
      <c r="A1384" s="62">
        <v>202003</v>
      </c>
      <c r="B1384" s="62" t="s">
        <v>2517</v>
      </c>
      <c r="C1384" s="62" t="s">
        <v>2521</v>
      </c>
      <c r="D1384" s="62" t="s">
        <v>2223</v>
      </c>
      <c r="E1384" s="62">
        <v>7432</v>
      </c>
    </row>
    <row r="1385" ht="14.25" spans="1:5">
      <c r="A1385" s="62">
        <v>202009</v>
      </c>
      <c r="B1385" s="62" t="s">
        <v>2530</v>
      </c>
      <c r="C1385" s="62" t="s">
        <v>2526</v>
      </c>
      <c r="D1385" s="62" t="s">
        <v>2527</v>
      </c>
      <c r="E1385" s="62">
        <v>18259</v>
      </c>
    </row>
    <row r="1386" ht="14.25" spans="1:5">
      <c r="A1386" s="62">
        <v>202007</v>
      </c>
      <c r="B1386" s="62" t="s">
        <v>2525</v>
      </c>
      <c r="C1386" s="62" t="s">
        <v>2518</v>
      </c>
      <c r="D1386" s="62" t="s">
        <v>2529</v>
      </c>
      <c r="E1386" s="62">
        <v>1319</v>
      </c>
    </row>
    <row r="1387" ht="14.25" spans="1:5">
      <c r="A1387" s="62">
        <v>202001</v>
      </c>
      <c r="B1387" s="62" t="s">
        <v>2517</v>
      </c>
      <c r="C1387" s="62" t="s">
        <v>2518</v>
      </c>
      <c r="D1387" s="62" t="s">
        <v>2240</v>
      </c>
      <c r="E1387" s="62">
        <v>1574</v>
      </c>
    </row>
    <row r="1388" ht="14.25" spans="1:5">
      <c r="A1388" s="62">
        <v>202007</v>
      </c>
      <c r="B1388" s="62" t="s">
        <v>2522</v>
      </c>
      <c r="C1388" s="62" t="s">
        <v>2518</v>
      </c>
      <c r="D1388" s="62" t="s">
        <v>2223</v>
      </c>
      <c r="E1388" s="62">
        <v>13655</v>
      </c>
    </row>
    <row r="1389" ht="14.25" spans="1:5">
      <c r="A1389" s="62">
        <v>202006</v>
      </c>
      <c r="B1389" s="62" t="s">
        <v>2525</v>
      </c>
      <c r="C1389" s="62" t="s">
        <v>2526</v>
      </c>
      <c r="D1389" s="62" t="s">
        <v>2223</v>
      </c>
      <c r="E1389" s="62">
        <v>6649</v>
      </c>
    </row>
    <row r="1390" ht="14.25" spans="1:5">
      <c r="A1390" s="62">
        <v>202001</v>
      </c>
      <c r="B1390" s="62" t="s">
        <v>2517</v>
      </c>
      <c r="C1390" s="62" t="s">
        <v>2531</v>
      </c>
      <c r="D1390" s="62" t="s">
        <v>2527</v>
      </c>
      <c r="E1390" s="62">
        <v>10482</v>
      </c>
    </row>
    <row r="1391" ht="14.25" spans="1:5">
      <c r="A1391" s="62">
        <v>202006</v>
      </c>
      <c r="B1391" s="62" t="s">
        <v>2524</v>
      </c>
      <c r="C1391" s="62" t="s">
        <v>2518</v>
      </c>
      <c r="D1391" s="62" t="s">
        <v>2523</v>
      </c>
      <c r="E1391" s="62">
        <v>7048</v>
      </c>
    </row>
    <row r="1392" ht="14.25" spans="1:5">
      <c r="A1392" s="62">
        <v>202009</v>
      </c>
      <c r="B1392" s="62" t="s">
        <v>2525</v>
      </c>
      <c r="C1392" s="62" t="s">
        <v>2531</v>
      </c>
      <c r="D1392" s="62" t="s">
        <v>2240</v>
      </c>
      <c r="E1392" s="62">
        <v>16107</v>
      </c>
    </row>
    <row r="1393" ht="14.25" spans="1:5">
      <c r="A1393" s="62">
        <v>202003</v>
      </c>
      <c r="B1393" s="62" t="s">
        <v>2525</v>
      </c>
      <c r="C1393" s="62" t="s">
        <v>2526</v>
      </c>
      <c r="D1393" s="62" t="s">
        <v>2234</v>
      </c>
      <c r="E1393" s="62">
        <v>4192</v>
      </c>
    </row>
    <row r="1394" ht="14.25" spans="1:5">
      <c r="A1394" s="62">
        <v>202004</v>
      </c>
      <c r="B1394" s="62" t="s">
        <v>2519</v>
      </c>
      <c r="C1394" s="62" t="s">
        <v>2518</v>
      </c>
      <c r="D1394" s="62" t="s">
        <v>2234</v>
      </c>
      <c r="E1394" s="62">
        <v>827</v>
      </c>
    </row>
    <row r="1395" ht="14.25" spans="1:5">
      <c r="A1395" s="62">
        <v>202004</v>
      </c>
      <c r="B1395" s="62" t="s">
        <v>2519</v>
      </c>
      <c r="C1395" s="62" t="s">
        <v>2526</v>
      </c>
      <c r="D1395" s="62" t="s">
        <v>2529</v>
      </c>
      <c r="E1395" s="62">
        <v>4365</v>
      </c>
    </row>
    <row r="1396" ht="14.25" spans="1:5">
      <c r="A1396" s="62">
        <v>202004</v>
      </c>
      <c r="B1396" s="62" t="s">
        <v>2522</v>
      </c>
      <c r="C1396" s="62" t="s">
        <v>2528</v>
      </c>
      <c r="D1396" s="62" t="s">
        <v>2523</v>
      </c>
      <c r="E1396" s="62">
        <v>11556</v>
      </c>
    </row>
    <row r="1397" ht="14.25" spans="1:5">
      <c r="A1397" s="62">
        <v>202009</v>
      </c>
      <c r="B1397" s="62" t="s">
        <v>2525</v>
      </c>
      <c r="C1397" s="62" t="s">
        <v>2518</v>
      </c>
      <c r="D1397" s="62" t="s">
        <v>2223</v>
      </c>
      <c r="E1397" s="62">
        <v>2295</v>
      </c>
    </row>
    <row r="1398" ht="14.25" spans="1:5">
      <c r="A1398" s="62">
        <v>202002</v>
      </c>
      <c r="B1398" s="62" t="s">
        <v>2522</v>
      </c>
      <c r="C1398" s="62" t="s">
        <v>2518</v>
      </c>
      <c r="D1398" s="62" t="s">
        <v>2529</v>
      </c>
      <c r="E1398" s="62">
        <v>16963</v>
      </c>
    </row>
    <row r="1399" ht="14.25" spans="1:5">
      <c r="A1399" s="62">
        <v>202003</v>
      </c>
      <c r="B1399" s="62" t="s">
        <v>2519</v>
      </c>
      <c r="C1399" s="62" t="s">
        <v>2526</v>
      </c>
      <c r="D1399" s="62" t="s">
        <v>2223</v>
      </c>
      <c r="E1399" s="62">
        <v>7786</v>
      </c>
    </row>
    <row r="1400" ht="14.25" spans="1:5">
      <c r="A1400" s="62">
        <v>202005</v>
      </c>
      <c r="B1400" s="62" t="s">
        <v>2524</v>
      </c>
      <c r="C1400" s="62" t="s">
        <v>2521</v>
      </c>
      <c r="D1400" s="62" t="s">
        <v>2234</v>
      </c>
      <c r="E1400" s="62">
        <v>10603</v>
      </c>
    </row>
    <row r="1401" ht="14.25" spans="1:5">
      <c r="A1401" s="62">
        <v>202009</v>
      </c>
      <c r="B1401" s="62" t="s">
        <v>2522</v>
      </c>
      <c r="C1401" s="62" t="s">
        <v>2518</v>
      </c>
      <c r="D1401" s="62" t="s">
        <v>2527</v>
      </c>
      <c r="E1401" s="62">
        <v>2028</v>
      </c>
    </row>
    <row r="1402" ht="14.25" spans="1:5">
      <c r="A1402" s="62">
        <v>202007</v>
      </c>
      <c r="B1402" s="62" t="s">
        <v>2524</v>
      </c>
      <c r="C1402" s="62" t="s">
        <v>2531</v>
      </c>
      <c r="D1402" s="62" t="s">
        <v>2223</v>
      </c>
      <c r="E1402" s="62">
        <v>8052</v>
      </c>
    </row>
    <row r="1403" ht="14.25" spans="1:5">
      <c r="A1403" s="62">
        <v>202003</v>
      </c>
      <c r="B1403" s="62" t="s">
        <v>2530</v>
      </c>
      <c r="C1403" s="62" t="s">
        <v>2531</v>
      </c>
      <c r="D1403" s="62" t="s">
        <v>2240</v>
      </c>
      <c r="E1403" s="62">
        <v>4195</v>
      </c>
    </row>
    <row r="1404" ht="14.25" spans="1:5">
      <c r="A1404" s="62">
        <v>202005</v>
      </c>
      <c r="B1404" s="62" t="s">
        <v>2519</v>
      </c>
      <c r="C1404" s="62" t="s">
        <v>2520</v>
      </c>
      <c r="D1404" s="62" t="s">
        <v>2223</v>
      </c>
      <c r="E1404" s="62">
        <v>13394</v>
      </c>
    </row>
    <row r="1405" ht="14.25" spans="1:5">
      <c r="A1405" s="62">
        <v>202004</v>
      </c>
      <c r="B1405" s="62" t="s">
        <v>2524</v>
      </c>
      <c r="C1405" s="62" t="s">
        <v>2518</v>
      </c>
      <c r="D1405" s="62" t="s">
        <v>2223</v>
      </c>
      <c r="E1405" s="62">
        <v>13833</v>
      </c>
    </row>
    <row r="1406" ht="14.25" spans="1:5">
      <c r="A1406" s="62">
        <v>202001</v>
      </c>
      <c r="B1406" s="62" t="s">
        <v>2522</v>
      </c>
      <c r="C1406" s="62" t="s">
        <v>2528</v>
      </c>
      <c r="D1406" s="62" t="s">
        <v>2529</v>
      </c>
      <c r="E1406" s="62">
        <v>3914</v>
      </c>
    </row>
    <row r="1407" ht="14.25" spans="1:5">
      <c r="A1407" s="62">
        <v>202008</v>
      </c>
      <c r="B1407" s="62" t="s">
        <v>2524</v>
      </c>
      <c r="C1407" s="62" t="s">
        <v>2531</v>
      </c>
      <c r="D1407" s="62" t="s">
        <v>2527</v>
      </c>
      <c r="E1407" s="62">
        <v>10296</v>
      </c>
    </row>
    <row r="1408" ht="14.25" spans="1:5">
      <c r="A1408" s="62">
        <v>202002</v>
      </c>
      <c r="B1408" s="62" t="s">
        <v>2524</v>
      </c>
      <c r="C1408" s="62" t="s">
        <v>2518</v>
      </c>
      <c r="D1408" s="62" t="s">
        <v>2223</v>
      </c>
      <c r="E1408" s="62">
        <v>18912</v>
      </c>
    </row>
    <row r="1409" ht="14.25" spans="1:5">
      <c r="A1409" s="62">
        <v>202002</v>
      </c>
      <c r="B1409" s="62" t="s">
        <v>2525</v>
      </c>
      <c r="C1409" s="62" t="s">
        <v>2531</v>
      </c>
      <c r="D1409" s="62" t="s">
        <v>2234</v>
      </c>
      <c r="E1409" s="62">
        <v>7329</v>
      </c>
    </row>
    <row r="1410" ht="14.25" spans="1:5">
      <c r="A1410" s="62">
        <v>202001</v>
      </c>
      <c r="B1410" s="62" t="s">
        <v>2519</v>
      </c>
      <c r="C1410" s="62" t="s">
        <v>2531</v>
      </c>
      <c r="D1410" s="62" t="s">
        <v>2529</v>
      </c>
      <c r="E1410" s="62">
        <v>14337</v>
      </c>
    </row>
    <row r="1411" ht="14.25" spans="1:5">
      <c r="A1411" s="62">
        <v>202007</v>
      </c>
      <c r="B1411" s="62" t="s">
        <v>2524</v>
      </c>
      <c r="C1411" s="62" t="s">
        <v>2520</v>
      </c>
      <c r="D1411" s="62" t="s">
        <v>2240</v>
      </c>
      <c r="E1411" s="62">
        <v>16208</v>
      </c>
    </row>
    <row r="1412" ht="14.25" spans="1:5">
      <c r="A1412" s="62">
        <v>202005</v>
      </c>
      <c r="B1412" s="62" t="s">
        <v>2525</v>
      </c>
      <c r="C1412" s="62" t="s">
        <v>2528</v>
      </c>
      <c r="D1412" s="62" t="s">
        <v>2527</v>
      </c>
      <c r="E1412" s="62">
        <v>10940</v>
      </c>
    </row>
    <row r="1413" ht="14.25" spans="1:5">
      <c r="A1413" s="62">
        <v>202006</v>
      </c>
      <c r="B1413" s="62" t="s">
        <v>2519</v>
      </c>
      <c r="C1413" s="62" t="s">
        <v>2518</v>
      </c>
      <c r="D1413" s="62" t="s">
        <v>2527</v>
      </c>
      <c r="E1413" s="62">
        <v>10810</v>
      </c>
    </row>
    <row r="1414" ht="14.25" spans="1:5">
      <c r="A1414" s="62">
        <v>202005</v>
      </c>
      <c r="B1414" s="62" t="s">
        <v>2522</v>
      </c>
      <c r="C1414" s="62" t="s">
        <v>2526</v>
      </c>
      <c r="D1414" s="62" t="s">
        <v>2223</v>
      </c>
      <c r="E1414" s="62">
        <v>1731</v>
      </c>
    </row>
    <row r="1415" ht="14.25" spans="1:5">
      <c r="A1415" s="62">
        <v>202008</v>
      </c>
      <c r="B1415" s="62" t="s">
        <v>2519</v>
      </c>
      <c r="C1415" s="62" t="s">
        <v>2521</v>
      </c>
      <c r="D1415" s="62" t="s">
        <v>2234</v>
      </c>
      <c r="E1415" s="62">
        <v>16126</v>
      </c>
    </row>
    <row r="1416" ht="14.25" spans="1:5">
      <c r="A1416" s="62">
        <v>202006</v>
      </c>
      <c r="B1416" s="62" t="s">
        <v>2530</v>
      </c>
      <c r="C1416" s="62" t="s">
        <v>2528</v>
      </c>
      <c r="D1416" s="62" t="s">
        <v>2529</v>
      </c>
      <c r="E1416" s="62">
        <v>4323</v>
      </c>
    </row>
    <row r="1417" ht="14.25" spans="1:5">
      <c r="A1417" s="62">
        <v>202001</v>
      </c>
      <c r="B1417" s="62" t="s">
        <v>2517</v>
      </c>
      <c r="C1417" s="62" t="s">
        <v>2518</v>
      </c>
      <c r="D1417" s="62" t="s">
        <v>2234</v>
      </c>
      <c r="E1417" s="62">
        <v>19395</v>
      </c>
    </row>
    <row r="1418" ht="14.25" spans="1:5">
      <c r="A1418" s="62">
        <v>202004</v>
      </c>
      <c r="B1418" s="62" t="s">
        <v>2519</v>
      </c>
      <c r="C1418" s="62" t="s">
        <v>2531</v>
      </c>
      <c r="D1418" s="62" t="s">
        <v>2523</v>
      </c>
      <c r="E1418" s="62">
        <v>7205</v>
      </c>
    </row>
    <row r="1419" ht="14.25" spans="1:5">
      <c r="A1419" s="62">
        <v>202005</v>
      </c>
      <c r="B1419" s="62" t="s">
        <v>2522</v>
      </c>
      <c r="C1419" s="62" t="s">
        <v>2518</v>
      </c>
      <c r="D1419" s="62" t="s">
        <v>2240</v>
      </c>
      <c r="E1419" s="62">
        <v>13943</v>
      </c>
    </row>
    <row r="1420" ht="14.25" spans="1:5">
      <c r="A1420" s="62">
        <v>202002</v>
      </c>
      <c r="B1420" s="62" t="s">
        <v>2530</v>
      </c>
      <c r="C1420" s="62" t="s">
        <v>2520</v>
      </c>
      <c r="D1420" s="62" t="s">
        <v>2529</v>
      </c>
      <c r="E1420" s="62">
        <v>9461</v>
      </c>
    </row>
    <row r="1421" ht="14.25" spans="1:5">
      <c r="A1421" s="62">
        <v>202009</v>
      </c>
      <c r="B1421" s="62" t="s">
        <v>2524</v>
      </c>
      <c r="C1421" s="62" t="s">
        <v>2528</v>
      </c>
      <c r="D1421" s="62" t="s">
        <v>2529</v>
      </c>
      <c r="E1421" s="62">
        <v>10496</v>
      </c>
    </row>
    <row r="1422" ht="14.25" spans="1:5">
      <c r="A1422" s="62">
        <v>202001</v>
      </c>
      <c r="B1422" s="62" t="s">
        <v>2522</v>
      </c>
      <c r="C1422" s="62" t="s">
        <v>2531</v>
      </c>
      <c r="D1422" s="62" t="s">
        <v>2240</v>
      </c>
      <c r="E1422" s="62">
        <v>11026</v>
      </c>
    </row>
    <row r="1423" ht="14.25" spans="1:5">
      <c r="A1423" s="62">
        <v>202003</v>
      </c>
      <c r="B1423" s="62" t="s">
        <v>2522</v>
      </c>
      <c r="C1423" s="62" t="s">
        <v>2531</v>
      </c>
      <c r="D1423" s="62" t="s">
        <v>2240</v>
      </c>
      <c r="E1423" s="62">
        <v>3449</v>
      </c>
    </row>
    <row r="1424" ht="14.25" spans="1:5">
      <c r="A1424" s="62">
        <v>202003</v>
      </c>
      <c r="B1424" s="62" t="s">
        <v>2524</v>
      </c>
      <c r="C1424" s="62" t="s">
        <v>2531</v>
      </c>
      <c r="D1424" s="62" t="s">
        <v>2523</v>
      </c>
      <c r="E1424" s="62">
        <v>10076</v>
      </c>
    </row>
    <row r="1425" ht="14.25" spans="1:5">
      <c r="A1425" s="62">
        <v>202005</v>
      </c>
      <c r="B1425" s="62" t="s">
        <v>2525</v>
      </c>
      <c r="C1425" s="62" t="s">
        <v>2531</v>
      </c>
      <c r="D1425" s="62" t="s">
        <v>2240</v>
      </c>
      <c r="E1425" s="62">
        <v>11647</v>
      </c>
    </row>
    <row r="1426" ht="14.25" spans="1:5">
      <c r="A1426" s="62">
        <v>202006</v>
      </c>
      <c r="B1426" s="62" t="s">
        <v>2519</v>
      </c>
      <c r="C1426" s="62" t="s">
        <v>2528</v>
      </c>
      <c r="D1426" s="62" t="s">
        <v>2527</v>
      </c>
      <c r="E1426" s="62">
        <v>13673</v>
      </c>
    </row>
    <row r="1427" ht="14.25" spans="1:5">
      <c r="A1427" s="62">
        <v>202004</v>
      </c>
      <c r="B1427" s="62" t="s">
        <v>2530</v>
      </c>
      <c r="C1427" s="62" t="s">
        <v>2526</v>
      </c>
      <c r="D1427" s="62" t="s">
        <v>2234</v>
      </c>
      <c r="E1427" s="62">
        <v>3265</v>
      </c>
    </row>
    <row r="1428" ht="14.25" spans="1:5">
      <c r="A1428" s="62">
        <v>202001</v>
      </c>
      <c r="B1428" s="62" t="s">
        <v>2522</v>
      </c>
      <c r="C1428" s="62" t="s">
        <v>2518</v>
      </c>
      <c r="D1428" s="62" t="s">
        <v>2527</v>
      </c>
      <c r="E1428" s="62">
        <v>1255</v>
      </c>
    </row>
    <row r="1429" ht="14.25" spans="1:5">
      <c r="A1429" s="62">
        <v>202002</v>
      </c>
      <c r="B1429" s="62" t="s">
        <v>2517</v>
      </c>
      <c r="C1429" s="62" t="s">
        <v>2531</v>
      </c>
      <c r="D1429" s="62" t="s">
        <v>2223</v>
      </c>
      <c r="E1429" s="62">
        <v>5971</v>
      </c>
    </row>
    <row r="1430" ht="14.25" spans="1:5">
      <c r="A1430" s="62">
        <v>202008</v>
      </c>
      <c r="B1430" s="62" t="s">
        <v>2525</v>
      </c>
      <c r="C1430" s="62" t="s">
        <v>2521</v>
      </c>
      <c r="D1430" s="62" t="s">
        <v>2234</v>
      </c>
      <c r="E1430" s="62">
        <v>15526</v>
      </c>
    </row>
    <row r="1431" ht="14.25" spans="1:5">
      <c r="A1431" s="62">
        <v>202004</v>
      </c>
      <c r="B1431" s="62" t="s">
        <v>2525</v>
      </c>
      <c r="C1431" s="62" t="s">
        <v>2531</v>
      </c>
      <c r="D1431" s="62" t="s">
        <v>2527</v>
      </c>
      <c r="E1431" s="62">
        <v>12592</v>
      </c>
    </row>
    <row r="1432" ht="14.25" spans="1:5">
      <c r="A1432" s="62">
        <v>202002</v>
      </c>
      <c r="B1432" s="62" t="s">
        <v>2517</v>
      </c>
      <c r="C1432" s="62" t="s">
        <v>2518</v>
      </c>
      <c r="D1432" s="62" t="s">
        <v>2234</v>
      </c>
      <c r="E1432" s="62">
        <v>2775</v>
      </c>
    </row>
    <row r="1433" ht="14.25" spans="1:5">
      <c r="A1433" s="62">
        <v>202006</v>
      </c>
      <c r="B1433" s="62" t="s">
        <v>2522</v>
      </c>
      <c r="C1433" s="62" t="s">
        <v>2521</v>
      </c>
      <c r="D1433" s="62" t="s">
        <v>2234</v>
      </c>
      <c r="E1433" s="62">
        <v>3991</v>
      </c>
    </row>
    <row r="1434" ht="14.25" spans="1:5">
      <c r="A1434" s="62">
        <v>202003</v>
      </c>
      <c r="B1434" s="62" t="s">
        <v>2517</v>
      </c>
      <c r="C1434" s="62" t="s">
        <v>2518</v>
      </c>
      <c r="D1434" s="62" t="s">
        <v>2234</v>
      </c>
      <c r="E1434" s="62">
        <v>19092</v>
      </c>
    </row>
    <row r="1435" ht="14.25" spans="1:5">
      <c r="A1435" s="62">
        <v>202008</v>
      </c>
      <c r="B1435" s="62" t="s">
        <v>2519</v>
      </c>
      <c r="C1435" s="62" t="s">
        <v>2518</v>
      </c>
      <c r="D1435" s="62" t="s">
        <v>2529</v>
      </c>
      <c r="E1435" s="62">
        <v>17744</v>
      </c>
    </row>
    <row r="1436" ht="14.25" spans="1:5">
      <c r="A1436" s="62">
        <v>202002</v>
      </c>
      <c r="B1436" s="62" t="s">
        <v>2530</v>
      </c>
      <c r="C1436" s="62" t="s">
        <v>2526</v>
      </c>
      <c r="D1436" s="62" t="s">
        <v>2529</v>
      </c>
      <c r="E1436" s="62">
        <v>9941</v>
      </c>
    </row>
    <row r="1437" ht="14.25" spans="1:5">
      <c r="A1437" s="62">
        <v>202006</v>
      </c>
      <c r="B1437" s="62" t="s">
        <v>2524</v>
      </c>
      <c r="C1437" s="62" t="s">
        <v>2520</v>
      </c>
      <c r="D1437" s="62" t="s">
        <v>2529</v>
      </c>
      <c r="E1437" s="62">
        <v>6853</v>
      </c>
    </row>
    <row r="1438" ht="14.25" spans="1:5">
      <c r="A1438" s="62">
        <v>202007</v>
      </c>
      <c r="B1438" s="62" t="s">
        <v>2525</v>
      </c>
      <c r="C1438" s="62" t="s">
        <v>2528</v>
      </c>
      <c r="D1438" s="62" t="s">
        <v>2223</v>
      </c>
      <c r="E1438" s="62">
        <v>12876</v>
      </c>
    </row>
    <row r="1439" ht="14.25" spans="1:5">
      <c r="A1439" s="62">
        <v>202006</v>
      </c>
      <c r="B1439" s="62" t="s">
        <v>2517</v>
      </c>
      <c r="C1439" s="62" t="s">
        <v>2526</v>
      </c>
      <c r="D1439" s="62" t="s">
        <v>2523</v>
      </c>
      <c r="E1439" s="62">
        <v>10338</v>
      </c>
    </row>
    <row r="1440" ht="14.25" spans="1:5">
      <c r="A1440" s="62">
        <v>202008</v>
      </c>
      <c r="B1440" s="62" t="s">
        <v>2517</v>
      </c>
      <c r="C1440" s="62" t="s">
        <v>2520</v>
      </c>
      <c r="D1440" s="62" t="s">
        <v>2240</v>
      </c>
      <c r="E1440" s="62">
        <v>524</v>
      </c>
    </row>
    <row r="1441" ht="14.25" spans="1:5">
      <c r="A1441" s="62">
        <v>202007</v>
      </c>
      <c r="B1441" s="62" t="s">
        <v>2525</v>
      </c>
      <c r="C1441" s="62" t="s">
        <v>2520</v>
      </c>
      <c r="D1441" s="62" t="s">
        <v>2523</v>
      </c>
      <c r="E1441" s="62">
        <v>17196</v>
      </c>
    </row>
    <row r="1442" ht="14.25" spans="1:5">
      <c r="A1442" s="62">
        <v>202004</v>
      </c>
      <c r="B1442" s="62" t="s">
        <v>2517</v>
      </c>
      <c r="C1442" s="62" t="s">
        <v>2528</v>
      </c>
      <c r="D1442" s="62" t="s">
        <v>2240</v>
      </c>
      <c r="E1442" s="62">
        <v>925</v>
      </c>
    </row>
    <row r="1443" ht="14.25" spans="1:5">
      <c r="A1443" s="62">
        <v>202003</v>
      </c>
      <c r="B1443" s="62" t="s">
        <v>2525</v>
      </c>
      <c r="C1443" s="62" t="s">
        <v>2526</v>
      </c>
      <c r="D1443" s="62" t="s">
        <v>2523</v>
      </c>
      <c r="E1443" s="62">
        <v>15299</v>
      </c>
    </row>
    <row r="1444" ht="14.25" spans="1:5">
      <c r="A1444" s="62">
        <v>202009</v>
      </c>
      <c r="B1444" s="62" t="s">
        <v>2525</v>
      </c>
      <c r="C1444" s="62" t="s">
        <v>2526</v>
      </c>
      <c r="D1444" s="62" t="s">
        <v>2523</v>
      </c>
      <c r="E1444" s="62">
        <v>14921</v>
      </c>
    </row>
    <row r="1445" ht="14.25" spans="1:5">
      <c r="A1445" s="62">
        <v>202006</v>
      </c>
      <c r="B1445" s="62" t="s">
        <v>2519</v>
      </c>
      <c r="C1445" s="62" t="s">
        <v>2526</v>
      </c>
      <c r="D1445" s="62" t="s">
        <v>2223</v>
      </c>
      <c r="E1445" s="62">
        <v>17585</v>
      </c>
    </row>
    <row r="1446" ht="14.25" spans="1:5">
      <c r="A1446" s="62">
        <v>202001</v>
      </c>
      <c r="B1446" s="62" t="s">
        <v>2519</v>
      </c>
      <c r="C1446" s="62" t="s">
        <v>2521</v>
      </c>
      <c r="D1446" s="62" t="s">
        <v>2527</v>
      </c>
      <c r="E1446" s="62">
        <v>2809</v>
      </c>
    </row>
    <row r="1447" ht="14.25" spans="1:5">
      <c r="A1447" s="62">
        <v>202002</v>
      </c>
      <c r="B1447" s="62" t="s">
        <v>2522</v>
      </c>
      <c r="C1447" s="62" t="s">
        <v>2531</v>
      </c>
      <c r="D1447" s="62" t="s">
        <v>2240</v>
      </c>
      <c r="E1447" s="62">
        <v>1833</v>
      </c>
    </row>
    <row r="1448" ht="14.25" spans="1:5">
      <c r="A1448" s="62">
        <v>202002</v>
      </c>
      <c r="B1448" s="62" t="s">
        <v>2530</v>
      </c>
      <c r="C1448" s="62" t="s">
        <v>2531</v>
      </c>
      <c r="D1448" s="62" t="s">
        <v>2223</v>
      </c>
      <c r="E1448" s="62">
        <v>8333</v>
      </c>
    </row>
    <row r="1449" ht="14.25" spans="1:5">
      <c r="A1449" s="62">
        <v>202004</v>
      </c>
      <c r="B1449" s="62" t="s">
        <v>2522</v>
      </c>
      <c r="C1449" s="62" t="s">
        <v>2518</v>
      </c>
      <c r="D1449" s="62" t="s">
        <v>2529</v>
      </c>
      <c r="E1449" s="62">
        <v>10833</v>
      </c>
    </row>
    <row r="1450" ht="14.25" spans="1:5">
      <c r="A1450" s="62">
        <v>202001</v>
      </c>
      <c r="B1450" s="62" t="s">
        <v>2524</v>
      </c>
      <c r="C1450" s="62" t="s">
        <v>2531</v>
      </c>
      <c r="D1450" s="62" t="s">
        <v>2523</v>
      </c>
      <c r="E1450" s="62">
        <v>19528</v>
      </c>
    </row>
    <row r="1451" ht="14.25" spans="1:5">
      <c r="A1451" s="62">
        <v>202005</v>
      </c>
      <c r="B1451" s="62" t="s">
        <v>2522</v>
      </c>
      <c r="C1451" s="62" t="s">
        <v>2528</v>
      </c>
      <c r="D1451" s="62" t="s">
        <v>2529</v>
      </c>
      <c r="E1451" s="62">
        <v>16398</v>
      </c>
    </row>
    <row r="1452" ht="14.25" spans="1:5">
      <c r="A1452" s="62">
        <v>202005</v>
      </c>
      <c r="B1452" s="62" t="s">
        <v>2524</v>
      </c>
      <c r="C1452" s="62" t="s">
        <v>2531</v>
      </c>
      <c r="D1452" s="62" t="s">
        <v>2527</v>
      </c>
      <c r="E1452" s="62">
        <v>6705</v>
      </c>
    </row>
    <row r="1453" ht="14.25" spans="1:5">
      <c r="A1453" s="62">
        <v>202002</v>
      </c>
      <c r="B1453" s="62" t="s">
        <v>2517</v>
      </c>
      <c r="C1453" s="62" t="s">
        <v>2521</v>
      </c>
      <c r="D1453" s="62" t="s">
        <v>2523</v>
      </c>
      <c r="E1453" s="62">
        <v>13970</v>
      </c>
    </row>
    <row r="1454" ht="14.25" spans="1:5">
      <c r="A1454" s="62">
        <v>202001</v>
      </c>
      <c r="B1454" s="62" t="s">
        <v>2517</v>
      </c>
      <c r="C1454" s="62" t="s">
        <v>2520</v>
      </c>
      <c r="D1454" s="62" t="s">
        <v>2240</v>
      </c>
      <c r="E1454" s="62">
        <v>6501</v>
      </c>
    </row>
    <row r="1455" ht="14.25" spans="1:5">
      <c r="A1455" s="62">
        <v>202007</v>
      </c>
      <c r="B1455" s="62" t="s">
        <v>2517</v>
      </c>
      <c r="C1455" s="62" t="s">
        <v>2526</v>
      </c>
      <c r="D1455" s="62" t="s">
        <v>2240</v>
      </c>
      <c r="E1455" s="62">
        <v>10915</v>
      </c>
    </row>
    <row r="1456" ht="14.25" spans="1:5">
      <c r="A1456" s="62">
        <v>202002</v>
      </c>
      <c r="B1456" s="62" t="s">
        <v>2519</v>
      </c>
      <c r="C1456" s="62" t="s">
        <v>2521</v>
      </c>
      <c r="D1456" s="62" t="s">
        <v>2240</v>
      </c>
      <c r="E1456" s="62">
        <v>9249</v>
      </c>
    </row>
    <row r="1457" ht="14.25" spans="1:5">
      <c r="A1457" s="62">
        <v>202007</v>
      </c>
      <c r="B1457" s="62" t="s">
        <v>2522</v>
      </c>
      <c r="C1457" s="62" t="s">
        <v>2528</v>
      </c>
      <c r="D1457" s="62" t="s">
        <v>2234</v>
      </c>
      <c r="E1457" s="62">
        <v>6575</v>
      </c>
    </row>
    <row r="1458" ht="14.25" spans="1:5">
      <c r="A1458" s="62">
        <v>202008</v>
      </c>
      <c r="B1458" s="62" t="s">
        <v>2519</v>
      </c>
      <c r="C1458" s="62" t="s">
        <v>2521</v>
      </c>
      <c r="D1458" s="62" t="s">
        <v>2223</v>
      </c>
      <c r="E1458" s="62">
        <v>19343</v>
      </c>
    </row>
    <row r="1459" ht="14.25" spans="1:5">
      <c r="A1459" s="62">
        <v>202008</v>
      </c>
      <c r="B1459" s="62" t="s">
        <v>2517</v>
      </c>
      <c r="C1459" s="62" t="s">
        <v>2520</v>
      </c>
      <c r="D1459" s="62" t="s">
        <v>2523</v>
      </c>
      <c r="E1459" s="62">
        <v>11566</v>
      </c>
    </row>
    <row r="1460" ht="14.25" spans="1:5">
      <c r="A1460" s="62">
        <v>202008</v>
      </c>
      <c r="B1460" s="62" t="s">
        <v>2519</v>
      </c>
      <c r="C1460" s="62" t="s">
        <v>2528</v>
      </c>
      <c r="D1460" s="62" t="s">
        <v>2527</v>
      </c>
      <c r="E1460" s="62">
        <v>2622</v>
      </c>
    </row>
    <row r="1461" ht="14.25" spans="1:5">
      <c r="A1461" s="62">
        <v>202004</v>
      </c>
      <c r="B1461" s="62" t="s">
        <v>2525</v>
      </c>
      <c r="C1461" s="62" t="s">
        <v>2526</v>
      </c>
      <c r="D1461" s="62" t="s">
        <v>2223</v>
      </c>
      <c r="E1461" s="62">
        <v>4951</v>
      </c>
    </row>
    <row r="1462" ht="14.25" spans="1:5">
      <c r="A1462" s="62">
        <v>202007</v>
      </c>
      <c r="B1462" s="62" t="s">
        <v>2522</v>
      </c>
      <c r="C1462" s="62" t="s">
        <v>2518</v>
      </c>
      <c r="D1462" s="62" t="s">
        <v>2234</v>
      </c>
      <c r="E1462" s="62">
        <v>1926</v>
      </c>
    </row>
    <row r="1463" ht="14.25" spans="1:5">
      <c r="A1463" s="62">
        <v>202001</v>
      </c>
      <c r="B1463" s="62" t="s">
        <v>2525</v>
      </c>
      <c r="C1463" s="62" t="s">
        <v>2526</v>
      </c>
      <c r="D1463" s="62" t="s">
        <v>2234</v>
      </c>
      <c r="E1463" s="62">
        <v>7517</v>
      </c>
    </row>
    <row r="1464" ht="14.25" spans="1:5">
      <c r="A1464" s="62">
        <v>202007</v>
      </c>
      <c r="B1464" s="62" t="s">
        <v>2517</v>
      </c>
      <c r="C1464" s="62" t="s">
        <v>2521</v>
      </c>
      <c r="D1464" s="62" t="s">
        <v>2234</v>
      </c>
      <c r="E1464" s="62">
        <v>6228</v>
      </c>
    </row>
    <row r="1465" ht="14.25" spans="1:5">
      <c r="A1465" s="62">
        <v>202001</v>
      </c>
      <c r="B1465" s="62" t="s">
        <v>2524</v>
      </c>
      <c r="C1465" s="62" t="s">
        <v>2528</v>
      </c>
      <c r="D1465" s="62" t="s">
        <v>2240</v>
      </c>
      <c r="E1465" s="62">
        <v>13065</v>
      </c>
    </row>
    <row r="1466" ht="14.25" spans="1:5">
      <c r="A1466" s="62">
        <v>202003</v>
      </c>
      <c r="B1466" s="62" t="s">
        <v>2519</v>
      </c>
      <c r="C1466" s="62" t="s">
        <v>2531</v>
      </c>
      <c r="D1466" s="62" t="s">
        <v>2523</v>
      </c>
      <c r="E1466" s="62">
        <v>13650</v>
      </c>
    </row>
    <row r="1467" ht="14.25" spans="1:5">
      <c r="A1467" s="62">
        <v>202007</v>
      </c>
      <c r="B1467" s="62" t="s">
        <v>2522</v>
      </c>
      <c r="C1467" s="62" t="s">
        <v>2518</v>
      </c>
      <c r="D1467" s="62" t="s">
        <v>2240</v>
      </c>
      <c r="E1467" s="62">
        <v>19697</v>
      </c>
    </row>
    <row r="1468" ht="14.25" spans="1:5">
      <c r="A1468" s="62">
        <v>202009</v>
      </c>
      <c r="B1468" s="62" t="s">
        <v>2522</v>
      </c>
      <c r="C1468" s="62" t="s">
        <v>2518</v>
      </c>
      <c r="D1468" s="62" t="s">
        <v>2234</v>
      </c>
      <c r="E1468" s="62">
        <v>19093</v>
      </c>
    </row>
    <row r="1469" ht="14.25" spans="1:5">
      <c r="A1469" s="62">
        <v>202003</v>
      </c>
      <c r="B1469" s="62" t="s">
        <v>2522</v>
      </c>
      <c r="C1469" s="62" t="s">
        <v>2521</v>
      </c>
      <c r="D1469" s="62" t="s">
        <v>2523</v>
      </c>
      <c r="E1469" s="62">
        <v>956</v>
      </c>
    </row>
    <row r="1470" ht="14.25" spans="1:5">
      <c r="A1470" s="62">
        <v>202009</v>
      </c>
      <c r="B1470" s="62" t="s">
        <v>2525</v>
      </c>
      <c r="C1470" s="62" t="s">
        <v>2520</v>
      </c>
      <c r="D1470" s="62" t="s">
        <v>2523</v>
      </c>
      <c r="E1470" s="62">
        <v>8150</v>
      </c>
    </row>
    <row r="1471" ht="14.25" spans="1:5">
      <c r="A1471" s="62">
        <v>202004</v>
      </c>
      <c r="B1471" s="62" t="s">
        <v>2522</v>
      </c>
      <c r="C1471" s="62" t="s">
        <v>2528</v>
      </c>
      <c r="D1471" s="62" t="s">
        <v>2527</v>
      </c>
      <c r="E1471" s="62">
        <v>16143</v>
      </c>
    </row>
    <row r="1472" ht="14.25" spans="1:5">
      <c r="A1472" s="62">
        <v>202008</v>
      </c>
      <c r="B1472" s="62" t="s">
        <v>2524</v>
      </c>
      <c r="C1472" s="62" t="s">
        <v>2521</v>
      </c>
      <c r="D1472" s="62" t="s">
        <v>2523</v>
      </c>
      <c r="E1472" s="62">
        <v>11230</v>
      </c>
    </row>
    <row r="1473" ht="14.25" spans="1:5">
      <c r="A1473" s="62">
        <v>202008</v>
      </c>
      <c r="B1473" s="62" t="s">
        <v>2522</v>
      </c>
      <c r="C1473" s="62" t="s">
        <v>2518</v>
      </c>
      <c r="D1473" s="62" t="s">
        <v>2240</v>
      </c>
      <c r="E1473" s="62">
        <v>14936</v>
      </c>
    </row>
    <row r="1474" ht="14.25" spans="1:5">
      <c r="A1474" s="62">
        <v>202001</v>
      </c>
      <c r="B1474" s="62" t="s">
        <v>2530</v>
      </c>
      <c r="C1474" s="62" t="s">
        <v>2520</v>
      </c>
      <c r="D1474" s="62" t="s">
        <v>2234</v>
      </c>
      <c r="E1474" s="62">
        <v>2323</v>
      </c>
    </row>
    <row r="1475" ht="14.25" spans="1:5">
      <c r="A1475" s="62">
        <v>202008</v>
      </c>
      <c r="B1475" s="62" t="s">
        <v>2519</v>
      </c>
      <c r="C1475" s="62" t="s">
        <v>2518</v>
      </c>
      <c r="D1475" s="62" t="s">
        <v>2240</v>
      </c>
      <c r="E1475" s="62">
        <v>4330</v>
      </c>
    </row>
    <row r="1476" ht="14.25" spans="1:5">
      <c r="A1476" s="62">
        <v>202006</v>
      </c>
      <c r="B1476" s="62" t="s">
        <v>2524</v>
      </c>
      <c r="C1476" s="62" t="s">
        <v>2520</v>
      </c>
      <c r="D1476" s="62" t="s">
        <v>2234</v>
      </c>
      <c r="E1476" s="62">
        <v>16427</v>
      </c>
    </row>
    <row r="1477" ht="14.25" spans="1:5">
      <c r="A1477" s="62">
        <v>202007</v>
      </c>
      <c r="B1477" s="62" t="s">
        <v>2524</v>
      </c>
      <c r="C1477" s="62" t="s">
        <v>2528</v>
      </c>
      <c r="D1477" s="62" t="s">
        <v>2529</v>
      </c>
      <c r="E1477" s="62">
        <v>18435</v>
      </c>
    </row>
    <row r="1478" ht="14.25" spans="1:5">
      <c r="A1478" s="62">
        <v>202002</v>
      </c>
      <c r="B1478" s="62" t="s">
        <v>2530</v>
      </c>
      <c r="C1478" s="62" t="s">
        <v>2528</v>
      </c>
      <c r="D1478" s="62" t="s">
        <v>2523</v>
      </c>
      <c r="E1478" s="62">
        <v>9316</v>
      </c>
    </row>
    <row r="1479" ht="14.25" spans="1:5">
      <c r="A1479" s="62">
        <v>202007</v>
      </c>
      <c r="B1479" s="62" t="s">
        <v>2522</v>
      </c>
      <c r="C1479" s="62" t="s">
        <v>2531</v>
      </c>
      <c r="D1479" s="62" t="s">
        <v>2529</v>
      </c>
      <c r="E1479" s="62">
        <v>10748</v>
      </c>
    </row>
    <row r="1480" ht="14.25" spans="1:5">
      <c r="A1480" s="62">
        <v>202008</v>
      </c>
      <c r="B1480" s="62" t="s">
        <v>2524</v>
      </c>
      <c r="C1480" s="62" t="s">
        <v>2518</v>
      </c>
      <c r="D1480" s="62" t="s">
        <v>2223</v>
      </c>
      <c r="E1480" s="62">
        <v>7929</v>
      </c>
    </row>
    <row r="1481" ht="14.25" spans="1:5">
      <c r="A1481" s="62">
        <v>202007</v>
      </c>
      <c r="B1481" s="62" t="s">
        <v>2517</v>
      </c>
      <c r="C1481" s="62" t="s">
        <v>2528</v>
      </c>
      <c r="D1481" s="62" t="s">
        <v>2527</v>
      </c>
      <c r="E1481" s="62">
        <v>6551</v>
      </c>
    </row>
    <row r="1482" ht="14.25" spans="1:5">
      <c r="A1482" s="62">
        <v>202008</v>
      </c>
      <c r="B1482" s="62" t="s">
        <v>2525</v>
      </c>
      <c r="C1482" s="62" t="s">
        <v>2521</v>
      </c>
      <c r="D1482" s="62" t="s">
        <v>2527</v>
      </c>
      <c r="E1482" s="62">
        <v>17483</v>
      </c>
    </row>
    <row r="1483" ht="14.25" spans="1:5">
      <c r="A1483" s="62">
        <v>202001</v>
      </c>
      <c r="B1483" s="62" t="s">
        <v>2522</v>
      </c>
      <c r="C1483" s="62" t="s">
        <v>2521</v>
      </c>
      <c r="D1483" s="62" t="s">
        <v>2240</v>
      </c>
      <c r="E1483" s="62">
        <v>14762</v>
      </c>
    </row>
    <row r="1484" ht="14.25" spans="1:5">
      <c r="A1484" s="62">
        <v>202005</v>
      </c>
      <c r="B1484" s="62" t="s">
        <v>2530</v>
      </c>
      <c r="C1484" s="62" t="s">
        <v>2520</v>
      </c>
      <c r="D1484" s="62" t="s">
        <v>2527</v>
      </c>
      <c r="E1484" s="62">
        <v>3363</v>
      </c>
    </row>
    <row r="1485" ht="14.25" spans="1:5">
      <c r="A1485" s="62">
        <v>202007</v>
      </c>
      <c r="B1485" s="62" t="s">
        <v>2522</v>
      </c>
      <c r="C1485" s="62" t="s">
        <v>2528</v>
      </c>
      <c r="D1485" s="62" t="s">
        <v>2527</v>
      </c>
      <c r="E1485" s="62">
        <v>4611</v>
      </c>
    </row>
    <row r="1486" ht="14.25" spans="1:5">
      <c r="A1486" s="62">
        <v>202007</v>
      </c>
      <c r="B1486" s="62" t="s">
        <v>2530</v>
      </c>
      <c r="C1486" s="62" t="s">
        <v>2518</v>
      </c>
      <c r="D1486" s="62" t="s">
        <v>2529</v>
      </c>
      <c r="E1486" s="62">
        <v>19196</v>
      </c>
    </row>
    <row r="1487" ht="14.25" spans="1:5">
      <c r="A1487" s="62">
        <v>202009</v>
      </c>
      <c r="B1487" s="62" t="s">
        <v>2524</v>
      </c>
      <c r="C1487" s="62" t="s">
        <v>2520</v>
      </c>
      <c r="D1487" s="62" t="s">
        <v>2527</v>
      </c>
      <c r="E1487" s="62">
        <v>4090</v>
      </c>
    </row>
    <row r="1488" ht="14.25" spans="1:5">
      <c r="A1488" s="62">
        <v>202007</v>
      </c>
      <c r="B1488" s="62" t="s">
        <v>2519</v>
      </c>
      <c r="C1488" s="62" t="s">
        <v>2521</v>
      </c>
      <c r="D1488" s="62" t="s">
        <v>2523</v>
      </c>
      <c r="E1488" s="62">
        <v>4756</v>
      </c>
    </row>
    <row r="1489" ht="14.25" spans="1:5">
      <c r="A1489" s="62">
        <v>202007</v>
      </c>
      <c r="B1489" s="62" t="s">
        <v>2519</v>
      </c>
      <c r="C1489" s="62" t="s">
        <v>2520</v>
      </c>
      <c r="D1489" s="62" t="s">
        <v>2234</v>
      </c>
      <c r="E1489" s="62">
        <v>5193</v>
      </c>
    </row>
    <row r="1490" ht="14.25" spans="1:5">
      <c r="A1490" s="62">
        <v>202004</v>
      </c>
      <c r="B1490" s="62" t="s">
        <v>2522</v>
      </c>
      <c r="C1490" s="62" t="s">
        <v>2531</v>
      </c>
      <c r="D1490" s="62" t="s">
        <v>2527</v>
      </c>
      <c r="E1490" s="62">
        <v>18567</v>
      </c>
    </row>
    <row r="1491" ht="14.25" spans="1:5">
      <c r="A1491" s="62">
        <v>202001</v>
      </c>
      <c r="B1491" s="62" t="s">
        <v>2530</v>
      </c>
      <c r="C1491" s="62" t="s">
        <v>2526</v>
      </c>
      <c r="D1491" s="62" t="s">
        <v>2240</v>
      </c>
      <c r="E1491" s="62">
        <v>13722</v>
      </c>
    </row>
    <row r="1492" ht="14.25" spans="1:5">
      <c r="A1492" s="62">
        <v>202002</v>
      </c>
      <c r="B1492" s="62" t="s">
        <v>2519</v>
      </c>
      <c r="C1492" s="62" t="s">
        <v>2526</v>
      </c>
      <c r="D1492" s="62" t="s">
        <v>2529</v>
      </c>
      <c r="E1492" s="62">
        <v>19767</v>
      </c>
    </row>
    <row r="1493" ht="14.25" spans="1:5">
      <c r="A1493" s="62">
        <v>202005</v>
      </c>
      <c r="B1493" s="62" t="s">
        <v>2517</v>
      </c>
      <c r="C1493" s="62" t="s">
        <v>2528</v>
      </c>
      <c r="D1493" s="62" t="s">
        <v>2529</v>
      </c>
      <c r="E1493" s="62">
        <v>209</v>
      </c>
    </row>
    <row r="1494" ht="14.25" spans="1:5">
      <c r="A1494" s="62">
        <v>202003</v>
      </c>
      <c r="B1494" s="62" t="s">
        <v>2522</v>
      </c>
      <c r="C1494" s="62" t="s">
        <v>2528</v>
      </c>
      <c r="D1494" s="62" t="s">
        <v>2223</v>
      </c>
      <c r="E1494" s="62">
        <v>10161</v>
      </c>
    </row>
    <row r="1495" ht="14.25" spans="1:5">
      <c r="A1495" s="62">
        <v>202005</v>
      </c>
      <c r="B1495" s="62" t="s">
        <v>2519</v>
      </c>
      <c r="C1495" s="62" t="s">
        <v>2531</v>
      </c>
      <c r="D1495" s="62" t="s">
        <v>2523</v>
      </c>
      <c r="E1495" s="62">
        <v>18963</v>
      </c>
    </row>
    <row r="1496" ht="14.25" spans="1:5">
      <c r="A1496" s="62">
        <v>202005</v>
      </c>
      <c r="B1496" s="62" t="s">
        <v>2522</v>
      </c>
      <c r="C1496" s="62" t="s">
        <v>2518</v>
      </c>
      <c r="D1496" s="62" t="s">
        <v>2223</v>
      </c>
      <c r="E1496" s="62">
        <v>16650</v>
      </c>
    </row>
    <row r="1497" ht="14.25" spans="1:5">
      <c r="A1497" s="62">
        <v>202003</v>
      </c>
      <c r="B1497" s="62" t="s">
        <v>2522</v>
      </c>
      <c r="C1497" s="62" t="s">
        <v>2528</v>
      </c>
      <c r="D1497" s="62" t="s">
        <v>2240</v>
      </c>
      <c r="E1497" s="62">
        <v>15438</v>
      </c>
    </row>
    <row r="1498" ht="14.25" spans="1:5">
      <c r="A1498" s="62">
        <v>202009</v>
      </c>
      <c r="B1498" s="62" t="s">
        <v>2524</v>
      </c>
      <c r="C1498" s="62" t="s">
        <v>2520</v>
      </c>
      <c r="D1498" s="62" t="s">
        <v>2523</v>
      </c>
      <c r="E1498" s="62">
        <v>11420</v>
      </c>
    </row>
    <row r="1499" ht="14.25" spans="1:5">
      <c r="A1499" s="62">
        <v>202003</v>
      </c>
      <c r="B1499" s="62" t="s">
        <v>2517</v>
      </c>
      <c r="C1499" s="62" t="s">
        <v>2521</v>
      </c>
      <c r="D1499" s="62" t="s">
        <v>2527</v>
      </c>
      <c r="E1499" s="62">
        <v>8074</v>
      </c>
    </row>
    <row r="1500" ht="14.25" spans="1:5">
      <c r="A1500" s="62">
        <v>202002</v>
      </c>
      <c r="B1500" s="62" t="s">
        <v>2519</v>
      </c>
      <c r="C1500" s="62" t="s">
        <v>2520</v>
      </c>
      <c r="D1500" s="62" t="s">
        <v>2527</v>
      </c>
      <c r="E1500" s="62">
        <v>5656</v>
      </c>
    </row>
    <row r="1501" ht="14.25" spans="1:5">
      <c r="A1501" s="62">
        <v>202001</v>
      </c>
      <c r="B1501" s="62" t="s">
        <v>2519</v>
      </c>
      <c r="C1501" s="62" t="s">
        <v>2520</v>
      </c>
      <c r="D1501" s="62" t="s">
        <v>2529</v>
      </c>
      <c r="E1501" s="62">
        <v>9063</v>
      </c>
    </row>
    <row r="1502" ht="14.25" spans="1:5">
      <c r="A1502" s="62">
        <v>202001</v>
      </c>
      <c r="B1502" s="62" t="s">
        <v>2519</v>
      </c>
      <c r="C1502" s="62" t="s">
        <v>2520</v>
      </c>
      <c r="D1502" s="62" t="s">
        <v>2240</v>
      </c>
      <c r="E1502" s="62">
        <v>18830</v>
      </c>
    </row>
    <row r="1503" ht="14.25" spans="1:5">
      <c r="A1503" s="62">
        <v>202004</v>
      </c>
      <c r="B1503" s="62" t="s">
        <v>2522</v>
      </c>
      <c r="C1503" s="62" t="s">
        <v>2526</v>
      </c>
      <c r="D1503" s="62" t="s">
        <v>2240</v>
      </c>
      <c r="E1503" s="62">
        <v>7321</v>
      </c>
    </row>
    <row r="1504" ht="14.25" spans="1:5">
      <c r="A1504" s="62">
        <v>202004</v>
      </c>
      <c r="B1504" s="62" t="s">
        <v>2519</v>
      </c>
      <c r="C1504" s="62" t="s">
        <v>2528</v>
      </c>
      <c r="D1504" s="62" t="s">
        <v>2529</v>
      </c>
      <c r="E1504" s="62">
        <v>19554</v>
      </c>
    </row>
    <row r="1505" ht="14.25" spans="1:5">
      <c r="A1505" s="62">
        <v>202004</v>
      </c>
      <c r="B1505" s="62" t="s">
        <v>2525</v>
      </c>
      <c r="C1505" s="62" t="s">
        <v>2526</v>
      </c>
      <c r="D1505" s="62" t="s">
        <v>2529</v>
      </c>
      <c r="E1505" s="62">
        <v>6199</v>
      </c>
    </row>
    <row r="1506" ht="14.25" spans="1:5">
      <c r="A1506" s="62">
        <v>202007</v>
      </c>
      <c r="B1506" s="62" t="s">
        <v>2525</v>
      </c>
      <c r="C1506" s="62" t="s">
        <v>2526</v>
      </c>
      <c r="D1506" s="62" t="s">
        <v>2523</v>
      </c>
      <c r="E1506" s="62">
        <v>5420</v>
      </c>
    </row>
    <row r="1507" ht="14.25" spans="1:5">
      <c r="A1507" s="62">
        <v>202005</v>
      </c>
      <c r="B1507" s="62" t="s">
        <v>2517</v>
      </c>
      <c r="C1507" s="62" t="s">
        <v>2528</v>
      </c>
      <c r="D1507" s="62" t="s">
        <v>2234</v>
      </c>
      <c r="E1507" s="62">
        <v>6056</v>
      </c>
    </row>
    <row r="1508" ht="14.25" spans="1:5">
      <c r="A1508" s="62">
        <v>202004</v>
      </c>
      <c r="B1508" s="62" t="s">
        <v>2525</v>
      </c>
      <c r="C1508" s="62" t="s">
        <v>2520</v>
      </c>
      <c r="D1508" s="62" t="s">
        <v>2529</v>
      </c>
      <c r="E1508" s="62">
        <v>12741</v>
      </c>
    </row>
    <row r="1509" ht="14.25" spans="1:5">
      <c r="A1509" s="62">
        <v>202007</v>
      </c>
      <c r="B1509" s="62" t="s">
        <v>2519</v>
      </c>
      <c r="C1509" s="62" t="s">
        <v>2528</v>
      </c>
      <c r="D1509" s="62" t="s">
        <v>2527</v>
      </c>
      <c r="E1509" s="62">
        <v>497</v>
      </c>
    </row>
    <row r="1510" ht="14.25" spans="1:5">
      <c r="A1510" s="62">
        <v>202009</v>
      </c>
      <c r="B1510" s="62" t="s">
        <v>2519</v>
      </c>
      <c r="C1510" s="62" t="s">
        <v>2528</v>
      </c>
      <c r="D1510" s="62" t="s">
        <v>2234</v>
      </c>
      <c r="E1510" s="62">
        <v>10854</v>
      </c>
    </row>
    <row r="1511" ht="14.25" spans="1:5">
      <c r="A1511" s="62">
        <v>202007</v>
      </c>
      <c r="B1511" s="62" t="s">
        <v>2525</v>
      </c>
      <c r="C1511" s="62" t="s">
        <v>2521</v>
      </c>
      <c r="D1511" s="62" t="s">
        <v>2527</v>
      </c>
      <c r="E1511" s="62">
        <v>12037</v>
      </c>
    </row>
    <row r="1512" ht="14.25" spans="1:5">
      <c r="A1512" s="62">
        <v>202007</v>
      </c>
      <c r="B1512" s="62" t="s">
        <v>2522</v>
      </c>
      <c r="C1512" s="62" t="s">
        <v>2531</v>
      </c>
      <c r="D1512" s="62" t="s">
        <v>2527</v>
      </c>
      <c r="E1512" s="62">
        <v>13408</v>
      </c>
    </row>
    <row r="1513" ht="14.25" spans="1:5">
      <c r="A1513" s="62">
        <v>202005</v>
      </c>
      <c r="B1513" s="62" t="s">
        <v>2522</v>
      </c>
      <c r="C1513" s="62" t="s">
        <v>2520</v>
      </c>
      <c r="D1513" s="62" t="s">
        <v>2527</v>
      </c>
      <c r="E1513" s="62">
        <v>5460</v>
      </c>
    </row>
    <row r="1514" ht="14.25" spans="1:5">
      <c r="A1514" s="62">
        <v>202002</v>
      </c>
      <c r="B1514" s="62" t="s">
        <v>2522</v>
      </c>
      <c r="C1514" s="62" t="s">
        <v>2528</v>
      </c>
      <c r="D1514" s="62" t="s">
        <v>2223</v>
      </c>
      <c r="E1514" s="62">
        <v>2832</v>
      </c>
    </row>
    <row r="1515" ht="14.25" spans="1:5">
      <c r="A1515" s="62">
        <v>202003</v>
      </c>
      <c r="B1515" s="62" t="s">
        <v>2530</v>
      </c>
      <c r="C1515" s="62" t="s">
        <v>2518</v>
      </c>
      <c r="D1515" s="62" t="s">
        <v>2240</v>
      </c>
      <c r="E1515" s="62">
        <v>6321</v>
      </c>
    </row>
    <row r="1516" ht="14.25" spans="1:5">
      <c r="A1516" s="62">
        <v>202008</v>
      </c>
      <c r="B1516" s="62" t="s">
        <v>2525</v>
      </c>
      <c r="C1516" s="62" t="s">
        <v>2528</v>
      </c>
      <c r="D1516" s="62" t="s">
        <v>2527</v>
      </c>
      <c r="E1516" s="62">
        <v>2361</v>
      </c>
    </row>
    <row r="1517" ht="14.25" spans="1:5">
      <c r="A1517" s="62">
        <v>202002</v>
      </c>
      <c r="B1517" s="62" t="s">
        <v>2517</v>
      </c>
      <c r="C1517" s="62" t="s">
        <v>2528</v>
      </c>
      <c r="D1517" s="62" t="s">
        <v>2223</v>
      </c>
      <c r="E1517" s="62">
        <v>1292</v>
      </c>
    </row>
    <row r="1518" ht="14.25" spans="1:5">
      <c r="A1518" s="62">
        <v>202005</v>
      </c>
      <c r="B1518" s="62" t="s">
        <v>2530</v>
      </c>
      <c r="C1518" s="62" t="s">
        <v>2526</v>
      </c>
      <c r="D1518" s="62" t="s">
        <v>2523</v>
      </c>
      <c r="E1518" s="62">
        <v>4629</v>
      </c>
    </row>
    <row r="1519" ht="14.25" spans="1:5">
      <c r="A1519" s="62">
        <v>202002</v>
      </c>
      <c r="B1519" s="62" t="s">
        <v>2530</v>
      </c>
      <c r="C1519" s="62" t="s">
        <v>2526</v>
      </c>
      <c r="D1519" s="62" t="s">
        <v>2523</v>
      </c>
      <c r="E1519" s="62">
        <v>605</v>
      </c>
    </row>
    <row r="1520" ht="14.25" spans="1:5">
      <c r="A1520" s="62">
        <v>202006</v>
      </c>
      <c r="B1520" s="62" t="s">
        <v>2530</v>
      </c>
      <c r="C1520" s="62" t="s">
        <v>2520</v>
      </c>
      <c r="D1520" s="62" t="s">
        <v>2240</v>
      </c>
      <c r="E1520" s="62">
        <v>9895</v>
      </c>
    </row>
    <row r="1521" ht="14.25" spans="1:5">
      <c r="A1521" s="62">
        <v>202005</v>
      </c>
      <c r="B1521" s="62" t="s">
        <v>2530</v>
      </c>
      <c r="C1521" s="62" t="s">
        <v>2528</v>
      </c>
      <c r="D1521" s="62" t="s">
        <v>2527</v>
      </c>
      <c r="E1521" s="62">
        <v>10629</v>
      </c>
    </row>
    <row r="1522" ht="14.25" spans="1:5">
      <c r="A1522" s="62">
        <v>202001</v>
      </c>
      <c r="B1522" s="62" t="s">
        <v>2519</v>
      </c>
      <c r="C1522" s="62" t="s">
        <v>2521</v>
      </c>
      <c r="D1522" s="62" t="s">
        <v>2240</v>
      </c>
      <c r="E1522" s="62">
        <v>5950</v>
      </c>
    </row>
    <row r="1523" ht="14.25" spans="1:5">
      <c r="A1523" s="62">
        <v>202005</v>
      </c>
      <c r="B1523" s="62" t="s">
        <v>2524</v>
      </c>
      <c r="C1523" s="62" t="s">
        <v>2520</v>
      </c>
      <c r="D1523" s="62" t="s">
        <v>2240</v>
      </c>
      <c r="E1523" s="62">
        <v>8286</v>
      </c>
    </row>
    <row r="1524" ht="14.25" spans="1:5">
      <c r="A1524" s="62">
        <v>202004</v>
      </c>
      <c r="B1524" s="62" t="s">
        <v>2519</v>
      </c>
      <c r="C1524" s="62" t="s">
        <v>2521</v>
      </c>
      <c r="D1524" s="62" t="s">
        <v>2529</v>
      </c>
      <c r="E1524" s="62">
        <v>11215</v>
      </c>
    </row>
    <row r="1525" ht="14.25" spans="1:5">
      <c r="A1525" s="62">
        <v>202002</v>
      </c>
      <c r="B1525" s="62" t="s">
        <v>2524</v>
      </c>
      <c r="C1525" s="62" t="s">
        <v>2518</v>
      </c>
      <c r="D1525" s="62" t="s">
        <v>2527</v>
      </c>
      <c r="E1525" s="62">
        <v>9165</v>
      </c>
    </row>
    <row r="1526" ht="14.25" spans="1:5">
      <c r="A1526" s="62">
        <v>202002</v>
      </c>
      <c r="B1526" s="62" t="s">
        <v>2522</v>
      </c>
      <c r="C1526" s="62" t="s">
        <v>2518</v>
      </c>
      <c r="D1526" s="62" t="s">
        <v>2523</v>
      </c>
      <c r="E1526" s="62">
        <v>3286</v>
      </c>
    </row>
    <row r="1527" ht="14.25" spans="1:5">
      <c r="A1527" s="62">
        <v>202007</v>
      </c>
      <c r="B1527" s="62" t="s">
        <v>2530</v>
      </c>
      <c r="C1527" s="62" t="s">
        <v>2531</v>
      </c>
      <c r="D1527" s="62" t="s">
        <v>2523</v>
      </c>
      <c r="E1527" s="62">
        <v>3065</v>
      </c>
    </row>
    <row r="1528" ht="14.25" spans="1:5">
      <c r="A1528" s="62">
        <v>202006</v>
      </c>
      <c r="B1528" s="62" t="s">
        <v>2517</v>
      </c>
      <c r="C1528" s="62" t="s">
        <v>2518</v>
      </c>
      <c r="D1528" s="62" t="s">
        <v>2527</v>
      </c>
      <c r="E1528" s="62">
        <v>5442</v>
      </c>
    </row>
    <row r="1529" ht="14.25" spans="1:5">
      <c r="A1529" s="62">
        <v>202007</v>
      </c>
      <c r="B1529" s="62" t="s">
        <v>2525</v>
      </c>
      <c r="C1529" s="62" t="s">
        <v>2531</v>
      </c>
      <c r="D1529" s="62" t="s">
        <v>2523</v>
      </c>
      <c r="E1529" s="62">
        <v>7985</v>
      </c>
    </row>
    <row r="1530" ht="14.25" spans="1:5">
      <c r="A1530" s="62">
        <v>202003</v>
      </c>
      <c r="B1530" s="62" t="s">
        <v>2525</v>
      </c>
      <c r="C1530" s="62" t="s">
        <v>2528</v>
      </c>
      <c r="D1530" s="62" t="s">
        <v>2523</v>
      </c>
      <c r="E1530" s="62">
        <v>14959</v>
      </c>
    </row>
    <row r="1531" ht="14.25" spans="1:5">
      <c r="A1531" s="62">
        <v>202005</v>
      </c>
      <c r="B1531" s="62" t="s">
        <v>2519</v>
      </c>
      <c r="C1531" s="62" t="s">
        <v>2518</v>
      </c>
      <c r="D1531" s="62" t="s">
        <v>2223</v>
      </c>
      <c r="E1531" s="62">
        <v>11721</v>
      </c>
    </row>
    <row r="1532" ht="14.25" spans="1:5">
      <c r="A1532" s="62">
        <v>202006</v>
      </c>
      <c r="B1532" s="62" t="s">
        <v>2519</v>
      </c>
      <c r="C1532" s="62" t="s">
        <v>2528</v>
      </c>
      <c r="D1532" s="62" t="s">
        <v>2529</v>
      </c>
      <c r="E1532" s="62">
        <v>18269</v>
      </c>
    </row>
    <row r="1533" ht="14.25" spans="1:5">
      <c r="A1533" s="62">
        <v>202001</v>
      </c>
      <c r="B1533" s="62" t="s">
        <v>2519</v>
      </c>
      <c r="C1533" s="62" t="s">
        <v>2526</v>
      </c>
      <c r="D1533" s="62" t="s">
        <v>2527</v>
      </c>
      <c r="E1533" s="62">
        <v>15865</v>
      </c>
    </row>
    <row r="1534" ht="14.25" spans="1:5">
      <c r="A1534" s="62">
        <v>202002</v>
      </c>
      <c r="B1534" s="62" t="s">
        <v>2519</v>
      </c>
      <c r="C1534" s="62" t="s">
        <v>2520</v>
      </c>
      <c r="D1534" s="62" t="s">
        <v>2529</v>
      </c>
      <c r="E1534" s="62">
        <v>17457</v>
      </c>
    </row>
    <row r="1535" ht="14.25" spans="1:5">
      <c r="A1535" s="62">
        <v>202008</v>
      </c>
      <c r="B1535" s="62" t="s">
        <v>2519</v>
      </c>
      <c r="C1535" s="62" t="s">
        <v>2531</v>
      </c>
      <c r="D1535" s="62" t="s">
        <v>2234</v>
      </c>
      <c r="E1535" s="62">
        <v>2953</v>
      </c>
    </row>
    <row r="1536" ht="14.25" spans="1:5">
      <c r="A1536" s="62">
        <v>202001</v>
      </c>
      <c r="B1536" s="62" t="s">
        <v>2525</v>
      </c>
      <c r="C1536" s="62" t="s">
        <v>2520</v>
      </c>
      <c r="D1536" s="62" t="s">
        <v>2529</v>
      </c>
      <c r="E1536" s="62">
        <v>17923</v>
      </c>
    </row>
    <row r="1537" ht="14.25" spans="1:5">
      <c r="A1537" s="62">
        <v>202003</v>
      </c>
      <c r="B1537" s="62" t="s">
        <v>2519</v>
      </c>
      <c r="C1537" s="62" t="s">
        <v>2528</v>
      </c>
      <c r="D1537" s="62" t="s">
        <v>2523</v>
      </c>
      <c r="E1537" s="62">
        <v>6442</v>
      </c>
    </row>
    <row r="1538" ht="14.25" spans="1:5">
      <c r="A1538" s="62">
        <v>202001</v>
      </c>
      <c r="B1538" s="62" t="s">
        <v>2530</v>
      </c>
      <c r="C1538" s="62" t="s">
        <v>2521</v>
      </c>
      <c r="D1538" s="62" t="s">
        <v>2527</v>
      </c>
      <c r="E1538" s="62">
        <v>5293</v>
      </c>
    </row>
    <row r="1539" ht="14.25" spans="1:5">
      <c r="A1539" s="62">
        <v>202001</v>
      </c>
      <c r="B1539" s="62" t="s">
        <v>2517</v>
      </c>
      <c r="C1539" s="62" t="s">
        <v>2526</v>
      </c>
      <c r="D1539" s="62" t="s">
        <v>2529</v>
      </c>
      <c r="E1539" s="62">
        <v>1900</v>
      </c>
    </row>
    <row r="1540" ht="14.25" spans="1:5">
      <c r="A1540" s="62">
        <v>202009</v>
      </c>
      <c r="B1540" s="62" t="s">
        <v>2530</v>
      </c>
      <c r="C1540" s="62" t="s">
        <v>2531</v>
      </c>
      <c r="D1540" s="62" t="s">
        <v>2223</v>
      </c>
      <c r="E1540" s="62">
        <v>9377</v>
      </c>
    </row>
    <row r="1541" ht="14.25" spans="1:5">
      <c r="A1541" s="62">
        <v>202004</v>
      </c>
      <c r="B1541" s="62" t="s">
        <v>2530</v>
      </c>
      <c r="C1541" s="62" t="s">
        <v>2528</v>
      </c>
      <c r="D1541" s="62" t="s">
        <v>2529</v>
      </c>
      <c r="E1541" s="62">
        <v>13127</v>
      </c>
    </row>
    <row r="1542" ht="14.25" spans="1:5">
      <c r="A1542" s="62">
        <v>202007</v>
      </c>
      <c r="B1542" s="62" t="s">
        <v>2517</v>
      </c>
      <c r="C1542" s="62" t="s">
        <v>2521</v>
      </c>
      <c r="D1542" s="62" t="s">
        <v>2529</v>
      </c>
      <c r="E1542" s="62">
        <v>19784</v>
      </c>
    </row>
    <row r="1543" ht="14.25" spans="1:5">
      <c r="A1543" s="62">
        <v>202008</v>
      </c>
      <c r="B1543" s="62" t="s">
        <v>2524</v>
      </c>
      <c r="C1543" s="62" t="s">
        <v>2526</v>
      </c>
      <c r="D1543" s="62" t="s">
        <v>2529</v>
      </c>
      <c r="E1543" s="62">
        <v>18899</v>
      </c>
    </row>
    <row r="1544" ht="14.25" spans="1:5">
      <c r="A1544" s="62">
        <v>202006</v>
      </c>
      <c r="B1544" s="62" t="s">
        <v>2524</v>
      </c>
      <c r="C1544" s="62" t="s">
        <v>2520</v>
      </c>
      <c r="D1544" s="62" t="s">
        <v>2240</v>
      </c>
      <c r="E1544" s="62">
        <v>14492</v>
      </c>
    </row>
    <row r="1545" ht="14.25" spans="1:5">
      <c r="A1545" s="62">
        <v>202005</v>
      </c>
      <c r="B1545" s="62" t="s">
        <v>2524</v>
      </c>
      <c r="C1545" s="62" t="s">
        <v>2518</v>
      </c>
      <c r="D1545" s="62" t="s">
        <v>2240</v>
      </c>
      <c r="E1545" s="62">
        <v>11447</v>
      </c>
    </row>
    <row r="1546" ht="14.25" spans="1:5">
      <c r="A1546" s="62">
        <v>202008</v>
      </c>
      <c r="B1546" s="62" t="s">
        <v>2525</v>
      </c>
      <c r="C1546" s="62" t="s">
        <v>2531</v>
      </c>
      <c r="D1546" s="62" t="s">
        <v>2234</v>
      </c>
      <c r="E1546" s="62">
        <v>9570</v>
      </c>
    </row>
    <row r="1547" ht="14.25" spans="1:5">
      <c r="A1547" s="62">
        <v>202008</v>
      </c>
      <c r="B1547" s="62" t="s">
        <v>2517</v>
      </c>
      <c r="C1547" s="62" t="s">
        <v>2528</v>
      </c>
      <c r="D1547" s="62" t="s">
        <v>2527</v>
      </c>
      <c r="E1547" s="62">
        <v>9247</v>
      </c>
    </row>
    <row r="1548" ht="14.25" spans="1:5">
      <c r="A1548" s="62">
        <v>202003</v>
      </c>
      <c r="B1548" s="62" t="s">
        <v>2524</v>
      </c>
      <c r="C1548" s="62" t="s">
        <v>2518</v>
      </c>
      <c r="D1548" s="62" t="s">
        <v>2523</v>
      </c>
      <c r="E1548" s="62">
        <v>12965</v>
      </c>
    </row>
    <row r="1549" ht="14.25" spans="1:5">
      <c r="A1549" s="62">
        <v>202003</v>
      </c>
      <c r="B1549" s="62" t="s">
        <v>2517</v>
      </c>
      <c r="C1549" s="62" t="s">
        <v>2528</v>
      </c>
      <c r="D1549" s="62" t="s">
        <v>2234</v>
      </c>
      <c r="E1549" s="62">
        <v>12384</v>
      </c>
    </row>
    <row r="1550" ht="14.25" spans="1:5">
      <c r="A1550" s="62">
        <v>202001</v>
      </c>
      <c r="B1550" s="62" t="s">
        <v>2530</v>
      </c>
      <c r="C1550" s="62" t="s">
        <v>2518</v>
      </c>
      <c r="D1550" s="62" t="s">
        <v>2223</v>
      </c>
      <c r="E1550" s="62">
        <v>4257</v>
      </c>
    </row>
    <row r="1551" ht="14.25" spans="1:5">
      <c r="A1551" s="62">
        <v>202001</v>
      </c>
      <c r="B1551" s="62" t="s">
        <v>2519</v>
      </c>
      <c r="C1551" s="62" t="s">
        <v>2520</v>
      </c>
      <c r="D1551" s="62" t="s">
        <v>2523</v>
      </c>
      <c r="E1551" s="62">
        <v>6505</v>
      </c>
    </row>
    <row r="1552" ht="14.25" spans="1:5">
      <c r="A1552" s="62">
        <v>202002</v>
      </c>
      <c r="B1552" s="62" t="s">
        <v>2519</v>
      </c>
      <c r="C1552" s="62" t="s">
        <v>2528</v>
      </c>
      <c r="D1552" s="62" t="s">
        <v>2527</v>
      </c>
      <c r="E1552" s="62">
        <v>12950</v>
      </c>
    </row>
    <row r="1553" ht="14.25" spans="1:5">
      <c r="A1553" s="62">
        <v>202003</v>
      </c>
      <c r="B1553" s="62" t="s">
        <v>2519</v>
      </c>
      <c r="C1553" s="62" t="s">
        <v>2531</v>
      </c>
      <c r="D1553" s="62" t="s">
        <v>2234</v>
      </c>
      <c r="E1553" s="62">
        <v>4680</v>
      </c>
    </row>
    <row r="1554" ht="14.25" spans="1:5">
      <c r="A1554" s="62">
        <v>202002</v>
      </c>
      <c r="B1554" s="62" t="s">
        <v>2524</v>
      </c>
      <c r="C1554" s="62" t="s">
        <v>2521</v>
      </c>
      <c r="D1554" s="62" t="s">
        <v>2234</v>
      </c>
      <c r="E1554" s="62">
        <v>2405</v>
      </c>
    </row>
    <row r="1555" ht="14.25" spans="1:5">
      <c r="A1555" s="62">
        <v>202006</v>
      </c>
      <c r="B1555" s="62" t="s">
        <v>2530</v>
      </c>
      <c r="C1555" s="62" t="s">
        <v>2518</v>
      </c>
      <c r="D1555" s="62" t="s">
        <v>2234</v>
      </c>
      <c r="E1555" s="62">
        <v>12912</v>
      </c>
    </row>
    <row r="1556" ht="14.25" spans="1:5">
      <c r="A1556" s="62">
        <v>202009</v>
      </c>
      <c r="B1556" s="62" t="s">
        <v>2524</v>
      </c>
      <c r="C1556" s="62" t="s">
        <v>2528</v>
      </c>
      <c r="D1556" s="62" t="s">
        <v>2223</v>
      </c>
      <c r="E1556" s="62">
        <v>19818</v>
      </c>
    </row>
    <row r="1557" ht="14.25" spans="1:5">
      <c r="A1557" s="62">
        <v>202007</v>
      </c>
      <c r="B1557" s="62" t="s">
        <v>2530</v>
      </c>
      <c r="C1557" s="62" t="s">
        <v>2521</v>
      </c>
      <c r="D1557" s="62" t="s">
        <v>2223</v>
      </c>
      <c r="E1557" s="62">
        <v>11333</v>
      </c>
    </row>
    <row r="1558" ht="14.25" spans="1:5">
      <c r="A1558" s="62">
        <v>202006</v>
      </c>
      <c r="B1558" s="62" t="s">
        <v>2530</v>
      </c>
      <c r="C1558" s="62" t="s">
        <v>2521</v>
      </c>
      <c r="D1558" s="62" t="s">
        <v>2234</v>
      </c>
      <c r="E1558" s="62">
        <v>12278</v>
      </c>
    </row>
    <row r="1559" ht="14.25" spans="1:5">
      <c r="A1559" s="62">
        <v>202004</v>
      </c>
      <c r="B1559" s="62" t="s">
        <v>2525</v>
      </c>
      <c r="C1559" s="62" t="s">
        <v>2520</v>
      </c>
      <c r="D1559" s="62" t="s">
        <v>2527</v>
      </c>
      <c r="E1559" s="62">
        <v>13766</v>
      </c>
    </row>
    <row r="1560" ht="14.25" spans="1:5">
      <c r="A1560" s="62">
        <v>202003</v>
      </c>
      <c r="B1560" s="62" t="s">
        <v>2519</v>
      </c>
      <c r="C1560" s="62" t="s">
        <v>2526</v>
      </c>
      <c r="D1560" s="62" t="s">
        <v>2529</v>
      </c>
      <c r="E1560" s="62">
        <v>1532</v>
      </c>
    </row>
    <row r="1561" ht="14.25" spans="1:5">
      <c r="A1561" s="62">
        <v>202006</v>
      </c>
      <c r="B1561" s="62" t="s">
        <v>2530</v>
      </c>
      <c r="C1561" s="62" t="s">
        <v>2528</v>
      </c>
      <c r="D1561" s="62" t="s">
        <v>2234</v>
      </c>
      <c r="E1561" s="62">
        <v>8642</v>
      </c>
    </row>
    <row r="1562" ht="14.25" spans="1:5">
      <c r="A1562" s="62">
        <v>202005</v>
      </c>
      <c r="B1562" s="62" t="s">
        <v>2517</v>
      </c>
      <c r="C1562" s="62" t="s">
        <v>2528</v>
      </c>
      <c r="D1562" s="62" t="s">
        <v>2240</v>
      </c>
      <c r="E1562" s="62">
        <v>13394</v>
      </c>
    </row>
    <row r="1563" ht="14.25" spans="1:5">
      <c r="A1563" s="62">
        <v>202008</v>
      </c>
      <c r="B1563" s="62" t="s">
        <v>2517</v>
      </c>
      <c r="C1563" s="62" t="s">
        <v>2526</v>
      </c>
      <c r="D1563" s="62" t="s">
        <v>2240</v>
      </c>
      <c r="E1563" s="62">
        <v>10319</v>
      </c>
    </row>
    <row r="1564" ht="14.25" spans="1:5">
      <c r="A1564" s="62">
        <v>202009</v>
      </c>
      <c r="B1564" s="62" t="s">
        <v>2517</v>
      </c>
      <c r="C1564" s="62" t="s">
        <v>2520</v>
      </c>
      <c r="D1564" s="62" t="s">
        <v>2527</v>
      </c>
      <c r="E1564" s="62">
        <v>9654</v>
      </c>
    </row>
    <row r="1565" ht="14.25" spans="1:5">
      <c r="A1565" s="62">
        <v>202002</v>
      </c>
      <c r="B1565" s="62" t="s">
        <v>2525</v>
      </c>
      <c r="C1565" s="62" t="s">
        <v>2518</v>
      </c>
      <c r="D1565" s="62" t="s">
        <v>2234</v>
      </c>
      <c r="E1565" s="62">
        <v>11526</v>
      </c>
    </row>
    <row r="1566" ht="14.25" spans="1:5">
      <c r="A1566" s="62">
        <v>202006</v>
      </c>
      <c r="B1566" s="62" t="s">
        <v>2522</v>
      </c>
      <c r="C1566" s="62" t="s">
        <v>2531</v>
      </c>
      <c r="D1566" s="62" t="s">
        <v>2234</v>
      </c>
      <c r="E1566" s="62">
        <v>8890</v>
      </c>
    </row>
    <row r="1567" ht="14.25" spans="1:5">
      <c r="A1567" s="62">
        <v>202008</v>
      </c>
      <c r="B1567" s="62" t="s">
        <v>2517</v>
      </c>
      <c r="C1567" s="62" t="s">
        <v>2518</v>
      </c>
      <c r="D1567" s="62" t="s">
        <v>2223</v>
      </c>
      <c r="E1567" s="62">
        <v>17108</v>
      </c>
    </row>
    <row r="1568" ht="14.25" spans="1:5">
      <c r="A1568" s="62">
        <v>202003</v>
      </c>
      <c r="B1568" s="62" t="s">
        <v>2525</v>
      </c>
      <c r="C1568" s="62" t="s">
        <v>2518</v>
      </c>
      <c r="D1568" s="62" t="s">
        <v>2234</v>
      </c>
      <c r="E1568" s="62">
        <v>6621</v>
      </c>
    </row>
    <row r="1569" ht="14.25" spans="1:5">
      <c r="A1569" s="62">
        <v>202006</v>
      </c>
      <c r="B1569" s="62" t="s">
        <v>2524</v>
      </c>
      <c r="C1569" s="62" t="s">
        <v>2518</v>
      </c>
      <c r="D1569" s="62" t="s">
        <v>2240</v>
      </c>
      <c r="E1569" s="62">
        <v>11898</v>
      </c>
    </row>
    <row r="1570" ht="14.25" spans="1:5">
      <c r="A1570" s="62">
        <v>202004</v>
      </c>
      <c r="B1570" s="62" t="s">
        <v>2525</v>
      </c>
      <c r="C1570" s="62" t="s">
        <v>2520</v>
      </c>
      <c r="D1570" s="62" t="s">
        <v>2240</v>
      </c>
      <c r="E1570" s="62">
        <v>9583</v>
      </c>
    </row>
    <row r="1571" ht="14.25" spans="1:5">
      <c r="A1571" s="62">
        <v>202002</v>
      </c>
      <c r="B1571" s="62" t="s">
        <v>2519</v>
      </c>
      <c r="C1571" s="62" t="s">
        <v>2520</v>
      </c>
      <c r="D1571" s="62" t="s">
        <v>2523</v>
      </c>
      <c r="E1571" s="62">
        <v>14991</v>
      </c>
    </row>
    <row r="1572" ht="14.25" spans="1:5">
      <c r="A1572" s="62">
        <v>202006</v>
      </c>
      <c r="B1572" s="62" t="s">
        <v>2522</v>
      </c>
      <c r="C1572" s="62" t="s">
        <v>2531</v>
      </c>
      <c r="D1572" s="62" t="s">
        <v>2527</v>
      </c>
      <c r="E1572" s="62">
        <v>6384</v>
      </c>
    </row>
    <row r="1573" ht="14.25" spans="1:5">
      <c r="A1573" s="62">
        <v>202009</v>
      </c>
      <c r="B1573" s="62" t="s">
        <v>2525</v>
      </c>
      <c r="C1573" s="62" t="s">
        <v>2526</v>
      </c>
      <c r="D1573" s="62" t="s">
        <v>2223</v>
      </c>
      <c r="E1573" s="62">
        <v>12643</v>
      </c>
    </row>
    <row r="1574" ht="14.25" spans="1:5">
      <c r="A1574" s="62">
        <v>202003</v>
      </c>
      <c r="B1574" s="62" t="s">
        <v>2530</v>
      </c>
      <c r="C1574" s="62" t="s">
        <v>2520</v>
      </c>
      <c r="D1574" s="62" t="s">
        <v>2527</v>
      </c>
      <c r="E1574" s="62">
        <v>19780</v>
      </c>
    </row>
    <row r="1575" ht="14.25" spans="1:5">
      <c r="A1575" s="62">
        <v>202005</v>
      </c>
      <c r="B1575" s="62" t="s">
        <v>2524</v>
      </c>
      <c r="C1575" s="62" t="s">
        <v>2518</v>
      </c>
      <c r="D1575" s="62" t="s">
        <v>2527</v>
      </c>
      <c r="E1575" s="62">
        <v>13007</v>
      </c>
    </row>
    <row r="1576" ht="14.25" spans="1:5">
      <c r="A1576" s="62">
        <v>202003</v>
      </c>
      <c r="B1576" s="62" t="s">
        <v>2524</v>
      </c>
      <c r="C1576" s="62" t="s">
        <v>2528</v>
      </c>
      <c r="D1576" s="62" t="s">
        <v>2527</v>
      </c>
      <c r="E1576" s="62">
        <v>9797</v>
      </c>
    </row>
    <row r="1577" ht="14.25" spans="1:5">
      <c r="A1577" s="62">
        <v>202003</v>
      </c>
      <c r="B1577" s="62" t="s">
        <v>2522</v>
      </c>
      <c r="C1577" s="62" t="s">
        <v>2528</v>
      </c>
      <c r="D1577" s="62" t="s">
        <v>2527</v>
      </c>
      <c r="E1577" s="62">
        <v>19539</v>
      </c>
    </row>
    <row r="1578" ht="14.25" spans="1:5">
      <c r="A1578" s="62">
        <v>202007</v>
      </c>
      <c r="B1578" s="62" t="s">
        <v>2519</v>
      </c>
      <c r="C1578" s="62" t="s">
        <v>2521</v>
      </c>
      <c r="D1578" s="62" t="s">
        <v>2234</v>
      </c>
      <c r="E1578" s="62">
        <v>5077</v>
      </c>
    </row>
    <row r="1579" ht="14.25" spans="1:5">
      <c r="A1579" s="62">
        <v>202007</v>
      </c>
      <c r="B1579" s="62" t="s">
        <v>2524</v>
      </c>
      <c r="C1579" s="62" t="s">
        <v>2531</v>
      </c>
      <c r="D1579" s="62" t="s">
        <v>2240</v>
      </c>
      <c r="E1579" s="62">
        <v>8603</v>
      </c>
    </row>
    <row r="1580" ht="14.25" spans="1:5">
      <c r="A1580" s="62">
        <v>202003</v>
      </c>
      <c r="B1580" s="62" t="s">
        <v>2522</v>
      </c>
      <c r="C1580" s="62" t="s">
        <v>2520</v>
      </c>
      <c r="D1580" s="62" t="s">
        <v>2223</v>
      </c>
      <c r="E1580" s="62">
        <v>8704</v>
      </c>
    </row>
    <row r="1581" ht="14.25" spans="1:5">
      <c r="A1581" s="62">
        <v>202009</v>
      </c>
      <c r="B1581" s="62" t="s">
        <v>2522</v>
      </c>
      <c r="C1581" s="62" t="s">
        <v>2531</v>
      </c>
      <c r="D1581" s="62" t="s">
        <v>2527</v>
      </c>
      <c r="E1581" s="62">
        <v>11048</v>
      </c>
    </row>
    <row r="1582" ht="14.25" spans="1:5">
      <c r="A1582" s="62">
        <v>202005</v>
      </c>
      <c r="B1582" s="62" t="s">
        <v>2517</v>
      </c>
      <c r="C1582" s="62" t="s">
        <v>2526</v>
      </c>
      <c r="D1582" s="62" t="s">
        <v>2240</v>
      </c>
      <c r="E1582" s="62">
        <v>11831</v>
      </c>
    </row>
    <row r="1583" ht="14.25" spans="1:5">
      <c r="A1583" s="62">
        <v>202009</v>
      </c>
      <c r="B1583" s="62" t="s">
        <v>2525</v>
      </c>
      <c r="C1583" s="62" t="s">
        <v>2520</v>
      </c>
      <c r="D1583" s="62" t="s">
        <v>2240</v>
      </c>
      <c r="E1583" s="62">
        <v>17838</v>
      </c>
    </row>
    <row r="1584" ht="14.25" spans="1:5">
      <c r="A1584" s="62">
        <v>202007</v>
      </c>
      <c r="B1584" s="62" t="s">
        <v>2524</v>
      </c>
      <c r="C1584" s="62" t="s">
        <v>2521</v>
      </c>
      <c r="D1584" s="62" t="s">
        <v>2529</v>
      </c>
      <c r="E1584" s="62">
        <v>3103</v>
      </c>
    </row>
    <row r="1585" ht="14.25" spans="1:5">
      <c r="A1585" s="62">
        <v>202007</v>
      </c>
      <c r="B1585" s="62" t="s">
        <v>2525</v>
      </c>
      <c r="C1585" s="62" t="s">
        <v>2528</v>
      </c>
      <c r="D1585" s="62" t="s">
        <v>2527</v>
      </c>
      <c r="E1585" s="62">
        <v>18264</v>
      </c>
    </row>
    <row r="1586" ht="14.25" spans="1:5">
      <c r="A1586" s="62">
        <v>202009</v>
      </c>
      <c r="B1586" s="62" t="s">
        <v>2525</v>
      </c>
      <c r="C1586" s="62" t="s">
        <v>2521</v>
      </c>
      <c r="D1586" s="62" t="s">
        <v>2523</v>
      </c>
      <c r="E1586" s="62">
        <v>13771</v>
      </c>
    </row>
    <row r="1587" ht="14.25" spans="1:5">
      <c r="A1587" s="62">
        <v>202003</v>
      </c>
      <c r="B1587" s="62" t="s">
        <v>2522</v>
      </c>
      <c r="C1587" s="62" t="s">
        <v>2520</v>
      </c>
      <c r="D1587" s="62" t="s">
        <v>2527</v>
      </c>
      <c r="E1587" s="62">
        <v>6620</v>
      </c>
    </row>
    <row r="1588" ht="14.25" spans="1:5">
      <c r="A1588" s="62">
        <v>202002</v>
      </c>
      <c r="B1588" s="62" t="s">
        <v>2530</v>
      </c>
      <c r="C1588" s="62" t="s">
        <v>2518</v>
      </c>
      <c r="D1588" s="62" t="s">
        <v>2523</v>
      </c>
      <c r="E1588" s="62">
        <v>7587</v>
      </c>
    </row>
    <row r="1589" ht="14.25" spans="1:5">
      <c r="A1589" s="62">
        <v>202002</v>
      </c>
      <c r="B1589" s="62" t="s">
        <v>2525</v>
      </c>
      <c r="C1589" s="62" t="s">
        <v>2531</v>
      </c>
      <c r="D1589" s="62" t="s">
        <v>2523</v>
      </c>
      <c r="E1589" s="62">
        <v>12019</v>
      </c>
    </row>
    <row r="1590" ht="14.25" spans="1:5">
      <c r="A1590" s="62">
        <v>202007</v>
      </c>
      <c r="B1590" s="62" t="s">
        <v>2519</v>
      </c>
      <c r="C1590" s="62" t="s">
        <v>2518</v>
      </c>
      <c r="D1590" s="62" t="s">
        <v>2234</v>
      </c>
      <c r="E1590" s="62">
        <v>14263</v>
      </c>
    </row>
    <row r="1591" ht="14.25" spans="1:5">
      <c r="A1591" s="62">
        <v>202005</v>
      </c>
      <c r="B1591" s="62" t="s">
        <v>2530</v>
      </c>
      <c r="C1591" s="62" t="s">
        <v>2531</v>
      </c>
      <c r="D1591" s="62" t="s">
        <v>2240</v>
      </c>
      <c r="E1591" s="62">
        <v>14149</v>
      </c>
    </row>
    <row r="1592" ht="14.25" spans="1:5">
      <c r="A1592" s="62">
        <v>202008</v>
      </c>
      <c r="B1592" s="62" t="s">
        <v>2530</v>
      </c>
      <c r="C1592" s="62" t="s">
        <v>2520</v>
      </c>
      <c r="D1592" s="62" t="s">
        <v>2234</v>
      </c>
      <c r="E1592" s="62">
        <v>5706</v>
      </c>
    </row>
    <row r="1593" ht="14.25" spans="1:5">
      <c r="A1593" s="62">
        <v>202003</v>
      </c>
      <c r="B1593" s="62" t="s">
        <v>2530</v>
      </c>
      <c r="C1593" s="62" t="s">
        <v>2520</v>
      </c>
      <c r="D1593" s="62" t="s">
        <v>2523</v>
      </c>
      <c r="E1593" s="62">
        <v>10222</v>
      </c>
    </row>
    <row r="1594" ht="14.25" spans="1:5">
      <c r="A1594" s="62">
        <v>202002</v>
      </c>
      <c r="B1594" s="62" t="s">
        <v>2517</v>
      </c>
      <c r="C1594" s="62" t="s">
        <v>2526</v>
      </c>
      <c r="D1594" s="62" t="s">
        <v>2523</v>
      </c>
      <c r="E1594" s="62">
        <v>15552</v>
      </c>
    </row>
    <row r="1595" ht="14.25" spans="1:5">
      <c r="A1595" s="62">
        <v>202006</v>
      </c>
      <c r="B1595" s="62" t="s">
        <v>2522</v>
      </c>
      <c r="C1595" s="62" t="s">
        <v>2531</v>
      </c>
      <c r="D1595" s="62" t="s">
        <v>2529</v>
      </c>
      <c r="E1595" s="62">
        <v>6949</v>
      </c>
    </row>
    <row r="1596" ht="14.25" spans="1:5">
      <c r="A1596" s="62">
        <v>202009</v>
      </c>
      <c r="B1596" s="62" t="s">
        <v>2522</v>
      </c>
      <c r="C1596" s="62" t="s">
        <v>2528</v>
      </c>
      <c r="D1596" s="62" t="s">
        <v>2523</v>
      </c>
      <c r="E1596" s="62">
        <v>15507</v>
      </c>
    </row>
    <row r="1597" ht="14.25" spans="1:5">
      <c r="A1597" s="62">
        <v>202006</v>
      </c>
      <c r="B1597" s="62" t="s">
        <v>2522</v>
      </c>
      <c r="C1597" s="62" t="s">
        <v>2531</v>
      </c>
      <c r="D1597" s="62" t="s">
        <v>2223</v>
      </c>
      <c r="E1597" s="62">
        <v>2745</v>
      </c>
    </row>
    <row r="1598" ht="14.25" spans="1:5">
      <c r="A1598" s="62">
        <v>202006</v>
      </c>
      <c r="B1598" s="62" t="s">
        <v>2517</v>
      </c>
      <c r="C1598" s="62" t="s">
        <v>2518</v>
      </c>
      <c r="D1598" s="62" t="s">
        <v>2234</v>
      </c>
      <c r="E1598" s="62">
        <v>3433</v>
      </c>
    </row>
    <row r="1599" ht="14.25" spans="1:5">
      <c r="A1599" s="62">
        <v>202006</v>
      </c>
      <c r="B1599" s="62" t="s">
        <v>2524</v>
      </c>
      <c r="C1599" s="62" t="s">
        <v>2531</v>
      </c>
      <c r="D1599" s="62" t="s">
        <v>2240</v>
      </c>
      <c r="E1599" s="62">
        <v>7463</v>
      </c>
    </row>
    <row r="1600" ht="14.25" spans="1:5">
      <c r="A1600" s="62">
        <v>202004</v>
      </c>
      <c r="B1600" s="62" t="s">
        <v>2530</v>
      </c>
      <c r="C1600" s="62" t="s">
        <v>2526</v>
      </c>
      <c r="D1600" s="62" t="s">
        <v>2240</v>
      </c>
      <c r="E1600" s="62">
        <v>8964</v>
      </c>
    </row>
    <row r="1601" ht="14.25" spans="1:5">
      <c r="A1601" s="62">
        <v>202006</v>
      </c>
      <c r="B1601" s="62" t="s">
        <v>2519</v>
      </c>
      <c r="C1601" s="62" t="s">
        <v>2518</v>
      </c>
      <c r="D1601" s="62" t="s">
        <v>2234</v>
      </c>
      <c r="E1601" s="62">
        <v>12942</v>
      </c>
    </row>
    <row r="1602" ht="14.25" spans="1:5">
      <c r="A1602" s="62">
        <v>202005</v>
      </c>
      <c r="B1602" s="62" t="s">
        <v>2519</v>
      </c>
      <c r="C1602" s="62" t="s">
        <v>2521</v>
      </c>
      <c r="D1602" s="62" t="s">
        <v>2240</v>
      </c>
      <c r="E1602" s="62">
        <v>1987</v>
      </c>
    </row>
    <row r="1603" ht="14.25" spans="1:5">
      <c r="A1603" s="62">
        <v>202007</v>
      </c>
      <c r="B1603" s="62" t="s">
        <v>2524</v>
      </c>
      <c r="C1603" s="62" t="s">
        <v>2520</v>
      </c>
      <c r="D1603" s="62" t="s">
        <v>2234</v>
      </c>
      <c r="E1603" s="62">
        <v>7771</v>
      </c>
    </row>
    <row r="1604" ht="14.25" spans="1:5">
      <c r="A1604" s="62">
        <v>202006</v>
      </c>
      <c r="B1604" s="62" t="s">
        <v>2530</v>
      </c>
      <c r="C1604" s="62" t="s">
        <v>2531</v>
      </c>
      <c r="D1604" s="62" t="s">
        <v>2523</v>
      </c>
      <c r="E1604" s="62">
        <v>16507</v>
      </c>
    </row>
    <row r="1605" ht="14.25" spans="1:5">
      <c r="A1605" s="62">
        <v>202008</v>
      </c>
      <c r="B1605" s="62" t="s">
        <v>2530</v>
      </c>
      <c r="C1605" s="62" t="s">
        <v>2518</v>
      </c>
      <c r="D1605" s="62" t="s">
        <v>2223</v>
      </c>
      <c r="E1605" s="62">
        <v>7964</v>
      </c>
    </row>
    <row r="1606" ht="14.25" spans="1:5">
      <c r="A1606" s="62">
        <v>202002</v>
      </c>
      <c r="B1606" s="62" t="s">
        <v>2530</v>
      </c>
      <c r="C1606" s="62" t="s">
        <v>2526</v>
      </c>
      <c r="D1606" s="62" t="s">
        <v>2223</v>
      </c>
      <c r="E1606" s="62">
        <v>19903</v>
      </c>
    </row>
    <row r="1607" ht="14.25" spans="1:5">
      <c r="A1607" s="62">
        <v>202008</v>
      </c>
      <c r="B1607" s="62" t="s">
        <v>2525</v>
      </c>
      <c r="C1607" s="62" t="s">
        <v>2520</v>
      </c>
      <c r="D1607" s="62" t="s">
        <v>2523</v>
      </c>
      <c r="E1607" s="62">
        <v>4716</v>
      </c>
    </row>
    <row r="1608" ht="14.25" spans="1:5">
      <c r="A1608" s="62">
        <v>202005</v>
      </c>
      <c r="B1608" s="62" t="s">
        <v>2524</v>
      </c>
      <c r="C1608" s="62" t="s">
        <v>2521</v>
      </c>
      <c r="D1608" s="62" t="s">
        <v>2240</v>
      </c>
      <c r="E1608" s="62">
        <v>9987</v>
      </c>
    </row>
    <row r="1609" ht="14.25" spans="1:5">
      <c r="A1609" s="62">
        <v>202006</v>
      </c>
      <c r="B1609" s="62" t="s">
        <v>2525</v>
      </c>
      <c r="C1609" s="62" t="s">
        <v>2520</v>
      </c>
      <c r="D1609" s="62" t="s">
        <v>2529</v>
      </c>
      <c r="E1609" s="62">
        <v>1924</v>
      </c>
    </row>
    <row r="1610" ht="14.25" spans="1:5">
      <c r="A1610" s="62">
        <v>202009</v>
      </c>
      <c r="B1610" s="62" t="s">
        <v>2525</v>
      </c>
      <c r="C1610" s="62" t="s">
        <v>2526</v>
      </c>
      <c r="D1610" s="62" t="s">
        <v>2234</v>
      </c>
      <c r="E1610" s="62">
        <v>15063</v>
      </c>
    </row>
    <row r="1611" ht="14.25" spans="1:5">
      <c r="A1611" s="62">
        <v>202005</v>
      </c>
      <c r="B1611" s="62" t="s">
        <v>2522</v>
      </c>
      <c r="C1611" s="62" t="s">
        <v>2518</v>
      </c>
      <c r="D1611" s="62" t="s">
        <v>2523</v>
      </c>
      <c r="E1611" s="62">
        <v>1446</v>
      </c>
    </row>
    <row r="1612" ht="14.25" spans="1:5">
      <c r="A1612" s="62">
        <v>202008</v>
      </c>
      <c r="B1612" s="62" t="s">
        <v>2524</v>
      </c>
      <c r="C1612" s="62" t="s">
        <v>2520</v>
      </c>
      <c r="D1612" s="62" t="s">
        <v>2234</v>
      </c>
      <c r="E1612" s="62">
        <v>11734</v>
      </c>
    </row>
    <row r="1613" ht="14.25" spans="1:5">
      <c r="A1613" s="62">
        <v>202003</v>
      </c>
      <c r="B1613" s="62" t="s">
        <v>2524</v>
      </c>
      <c r="C1613" s="62" t="s">
        <v>2528</v>
      </c>
      <c r="D1613" s="62" t="s">
        <v>2234</v>
      </c>
      <c r="E1613" s="62">
        <v>14054</v>
      </c>
    </row>
    <row r="1614" ht="14.25" spans="1:5">
      <c r="A1614" s="62">
        <v>202001</v>
      </c>
      <c r="B1614" s="62" t="s">
        <v>2522</v>
      </c>
      <c r="C1614" s="62" t="s">
        <v>2526</v>
      </c>
      <c r="D1614" s="62" t="s">
        <v>2523</v>
      </c>
      <c r="E1614" s="62">
        <v>11021</v>
      </c>
    </row>
    <row r="1615" ht="14.25" spans="1:5">
      <c r="A1615" s="62">
        <v>202006</v>
      </c>
      <c r="B1615" s="62" t="s">
        <v>2517</v>
      </c>
      <c r="C1615" s="62" t="s">
        <v>2521</v>
      </c>
      <c r="D1615" s="62" t="s">
        <v>2223</v>
      </c>
      <c r="E1615" s="62">
        <v>6344</v>
      </c>
    </row>
    <row r="1616" ht="14.25" spans="1:5">
      <c r="A1616" s="62">
        <v>202003</v>
      </c>
      <c r="B1616" s="62" t="s">
        <v>2517</v>
      </c>
      <c r="C1616" s="62" t="s">
        <v>2531</v>
      </c>
      <c r="D1616" s="62" t="s">
        <v>2240</v>
      </c>
      <c r="E1616" s="62">
        <v>2859</v>
      </c>
    </row>
    <row r="1617" ht="14.25" spans="1:5">
      <c r="A1617" s="62">
        <v>202009</v>
      </c>
      <c r="B1617" s="62" t="s">
        <v>2525</v>
      </c>
      <c r="C1617" s="62" t="s">
        <v>2526</v>
      </c>
      <c r="D1617" s="62" t="s">
        <v>2529</v>
      </c>
      <c r="E1617" s="62">
        <v>5225</v>
      </c>
    </row>
    <row r="1618" ht="14.25" spans="1:5">
      <c r="A1618" s="62">
        <v>202006</v>
      </c>
      <c r="B1618" s="62" t="s">
        <v>2530</v>
      </c>
      <c r="C1618" s="62" t="s">
        <v>2526</v>
      </c>
      <c r="D1618" s="62" t="s">
        <v>2223</v>
      </c>
      <c r="E1618" s="62">
        <v>11421</v>
      </c>
    </row>
    <row r="1619" ht="14.25" spans="1:5">
      <c r="A1619" s="62">
        <v>202005</v>
      </c>
      <c r="B1619" s="62" t="s">
        <v>2530</v>
      </c>
      <c r="C1619" s="62" t="s">
        <v>2526</v>
      </c>
      <c r="D1619" s="62" t="s">
        <v>2527</v>
      </c>
      <c r="E1619" s="62">
        <v>7070</v>
      </c>
    </row>
    <row r="1620" ht="14.25" spans="1:5">
      <c r="A1620" s="62">
        <v>202008</v>
      </c>
      <c r="B1620" s="62" t="s">
        <v>2525</v>
      </c>
      <c r="C1620" s="62" t="s">
        <v>2518</v>
      </c>
      <c r="D1620" s="62" t="s">
        <v>2529</v>
      </c>
      <c r="E1620" s="62">
        <v>18687</v>
      </c>
    </row>
    <row r="1621" ht="14.25" spans="1:5">
      <c r="A1621" s="62">
        <v>202006</v>
      </c>
      <c r="B1621" s="62" t="s">
        <v>2530</v>
      </c>
      <c r="C1621" s="62" t="s">
        <v>2531</v>
      </c>
      <c r="D1621" s="62" t="s">
        <v>2240</v>
      </c>
      <c r="E1621" s="62">
        <v>1666</v>
      </c>
    </row>
    <row r="1622" ht="14.25" spans="1:5">
      <c r="A1622" s="62">
        <v>202002</v>
      </c>
      <c r="B1622" s="62" t="s">
        <v>2524</v>
      </c>
      <c r="C1622" s="62" t="s">
        <v>2531</v>
      </c>
      <c r="D1622" s="62" t="s">
        <v>2240</v>
      </c>
      <c r="E1622" s="62">
        <v>3686</v>
      </c>
    </row>
    <row r="1623" ht="14.25" spans="1:5">
      <c r="A1623" s="62">
        <v>202006</v>
      </c>
      <c r="B1623" s="62" t="s">
        <v>2517</v>
      </c>
      <c r="C1623" s="62" t="s">
        <v>2528</v>
      </c>
      <c r="D1623" s="62" t="s">
        <v>2223</v>
      </c>
      <c r="E1623" s="62">
        <v>14076</v>
      </c>
    </row>
    <row r="1624" ht="14.25" spans="1:5">
      <c r="A1624" s="62">
        <v>202004</v>
      </c>
      <c r="B1624" s="62" t="s">
        <v>2519</v>
      </c>
      <c r="C1624" s="62" t="s">
        <v>2528</v>
      </c>
      <c r="D1624" s="62" t="s">
        <v>2523</v>
      </c>
      <c r="E1624" s="62">
        <v>8226</v>
      </c>
    </row>
    <row r="1625" ht="14.25" spans="1:5">
      <c r="A1625" s="62">
        <v>202003</v>
      </c>
      <c r="B1625" s="62" t="s">
        <v>2517</v>
      </c>
      <c r="C1625" s="62" t="s">
        <v>2518</v>
      </c>
      <c r="D1625" s="62" t="s">
        <v>2223</v>
      </c>
      <c r="E1625" s="62">
        <v>17666</v>
      </c>
    </row>
    <row r="1626" ht="14.25" spans="1:5">
      <c r="A1626" s="62">
        <v>202009</v>
      </c>
      <c r="B1626" s="62" t="s">
        <v>2530</v>
      </c>
      <c r="C1626" s="62" t="s">
        <v>2520</v>
      </c>
      <c r="D1626" s="62" t="s">
        <v>2240</v>
      </c>
      <c r="E1626" s="62">
        <v>2149</v>
      </c>
    </row>
    <row r="1627" ht="14.25" spans="1:5">
      <c r="A1627" s="62">
        <v>202008</v>
      </c>
      <c r="B1627" s="62" t="s">
        <v>2517</v>
      </c>
      <c r="C1627" s="62" t="s">
        <v>2531</v>
      </c>
      <c r="D1627" s="62" t="s">
        <v>2529</v>
      </c>
      <c r="E1627" s="62">
        <v>3015</v>
      </c>
    </row>
    <row r="1628" ht="14.25" spans="1:5">
      <c r="A1628" s="62">
        <v>202004</v>
      </c>
      <c r="B1628" s="62" t="s">
        <v>2519</v>
      </c>
      <c r="C1628" s="62" t="s">
        <v>2518</v>
      </c>
      <c r="D1628" s="62" t="s">
        <v>2223</v>
      </c>
      <c r="E1628" s="62">
        <v>18442</v>
      </c>
    </row>
    <row r="1629" ht="14.25" spans="1:5">
      <c r="A1629" s="62">
        <v>202001</v>
      </c>
      <c r="B1629" s="62" t="s">
        <v>2522</v>
      </c>
      <c r="C1629" s="62" t="s">
        <v>2520</v>
      </c>
      <c r="D1629" s="62" t="s">
        <v>2234</v>
      </c>
      <c r="E1629" s="62">
        <v>13436</v>
      </c>
    </row>
    <row r="1630" ht="14.25" spans="1:5">
      <c r="A1630" s="62">
        <v>202004</v>
      </c>
      <c r="B1630" s="62" t="s">
        <v>2517</v>
      </c>
      <c r="C1630" s="62" t="s">
        <v>2521</v>
      </c>
      <c r="D1630" s="62" t="s">
        <v>2527</v>
      </c>
      <c r="E1630" s="62">
        <v>17475</v>
      </c>
    </row>
    <row r="1631" ht="14.25" spans="1:5">
      <c r="A1631" s="62">
        <v>202008</v>
      </c>
      <c r="B1631" s="62" t="s">
        <v>2522</v>
      </c>
      <c r="C1631" s="62" t="s">
        <v>2520</v>
      </c>
      <c r="D1631" s="62" t="s">
        <v>2527</v>
      </c>
      <c r="E1631" s="62">
        <v>18258</v>
      </c>
    </row>
    <row r="1632" ht="14.25" spans="1:5">
      <c r="A1632" s="62">
        <v>202006</v>
      </c>
      <c r="B1632" s="62" t="s">
        <v>2517</v>
      </c>
      <c r="C1632" s="62" t="s">
        <v>2518</v>
      </c>
      <c r="D1632" s="62" t="s">
        <v>2223</v>
      </c>
      <c r="E1632" s="62">
        <v>16521</v>
      </c>
    </row>
    <row r="1633" ht="14.25" spans="1:5">
      <c r="A1633" s="62">
        <v>202002</v>
      </c>
      <c r="B1633" s="62" t="s">
        <v>2524</v>
      </c>
      <c r="C1633" s="62" t="s">
        <v>2521</v>
      </c>
      <c r="D1633" s="62" t="s">
        <v>2527</v>
      </c>
      <c r="E1633" s="62">
        <v>16870</v>
      </c>
    </row>
    <row r="1634" ht="14.25" spans="1:5">
      <c r="A1634" s="62">
        <v>202005</v>
      </c>
      <c r="B1634" s="62" t="s">
        <v>2525</v>
      </c>
      <c r="C1634" s="62" t="s">
        <v>2526</v>
      </c>
      <c r="D1634" s="62" t="s">
        <v>2529</v>
      </c>
      <c r="E1634" s="62">
        <v>5970</v>
      </c>
    </row>
    <row r="1635" ht="14.25" spans="1:5">
      <c r="A1635" s="62">
        <v>202009</v>
      </c>
      <c r="B1635" s="62" t="s">
        <v>2524</v>
      </c>
      <c r="C1635" s="62" t="s">
        <v>2518</v>
      </c>
      <c r="D1635" s="62" t="s">
        <v>2527</v>
      </c>
      <c r="E1635" s="62">
        <v>11214</v>
      </c>
    </row>
    <row r="1636" ht="14.25" spans="1:5">
      <c r="A1636" s="62">
        <v>202005</v>
      </c>
      <c r="B1636" s="62" t="s">
        <v>2519</v>
      </c>
      <c r="C1636" s="62" t="s">
        <v>2526</v>
      </c>
      <c r="D1636" s="62" t="s">
        <v>2527</v>
      </c>
      <c r="E1636" s="62">
        <v>13944</v>
      </c>
    </row>
    <row r="1637" ht="14.25" spans="1:5">
      <c r="A1637" s="62">
        <v>202005</v>
      </c>
      <c r="B1637" s="62" t="s">
        <v>2524</v>
      </c>
      <c r="C1637" s="62" t="s">
        <v>2526</v>
      </c>
      <c r="D1637" s="62" t="s">
        <v>2529</v>
      </c>
      <c r="E1637" s="62">
        <v>16929</v>
      </c>
    </row>
    <row r="1638" ht="14.25" spans="1:5">
      <c r="A1638" s="62">
        <v>202005</v>
      </c>
      <c r="B1638" s="62" t="s">
        <v>2530</v>
      </c>
      <c r="C1638" s="62" t="s">
        <v>2518</v>
      </c>
      <c r="D1638" s="62" t="s">
        <v>2523</v>
      </c>
      <c r="E1638" s="62">
        <v>9622</v>
      </c>
    </row>
    <row r="1639" ht="14.25" spans="1:5">
      <c r="A1639" s="62">
        <v>202007</v>
      </c>
      <c r="B1639" s="62" t="s">
        <v>2525</v>
      </c>
      <c r="C1639" s="62" t="s">
        <v>2521</v>
      </c>
      <c r="D1639" s="62" t="s">
        <v>2523</v>
      </c>
      <c r="E1639" s="62">
        <v>16078</v>
      </c>
    </row>
    <row r="1640" ht="14.25" spans="1:5">
      <c r="A1640" s="62">
        <v>202004</v>
      </c>
      <c r="B1640" s="62" t="s">
        <v>2524</v>
      </c>
      <c r="C1640" s="62" t="s">
        <v>2531</v>
      </c>
      <c r="D1640" s="62" t="s">
        <v>2523</v>
      </c>
      <c r="E1640" s="62">
        <v>5757</v>
      </c>
    </row>
    <row r="1641" ht="14.25" spans="1:5">
      <c r="A1641" s="62">
        <v>202002</v>
      </c>
      <c r="B1641" s="62" t="s">
        <v>2530</v>
      </c>
      <c r="C1641" s="62" t="s">
        <v>2531</v>
      </c>
      <c r="D1641" s="62" t="s">
        <v>2234</v>
      </c>
      <c r="E1641" s="62">
        <v>14579</v>
      </c>
    </row>
    <row r="1642" ht="14.25" spans="1:5">
      <c r="A1642" s="62">
        <v>202009</v>
      </c>
      <c r="B1642" s="62" t="s">
        <v>2519</v>
      </c>
      <c r="C1642" s="62" t="s">
        <v>2518</v>
      </c>
      <c r="D1642" s="62" t="s">
        <v>2223</v>
      </c>
      <c r="E1642" s="62">
        <v>19186</v>
      </c>
    </row>
    <row r="1643" ht="14.25" spans="1:5">
      <c r="A1643" s="62">
        <v>202003</v>
      </c>
      <c r="B1643" s="62" t="s">
        <v>2522</v>
      </c>
      <c r="C1643" s="62" t="s">
        <v>2518</v>
      </c>
      <c r="D1643" s="62" t="s">
        <v>2527</v>
      </c>
      <c r="E1643" s="62">
        <v>16633</v>
      </c>
    </row>
    <row r="1644" ht="14.25" spans="1:5">
      <c r="A1644" s="62">
        <v>202003</v>
      </c>
      <c r="B1644" s="62" t="s">
        <v>2522</v>
      </c>
      <c r="C1644" s="62" t="s">
        <v>2528</v>
      </c>
      <c r="D1644" s="62" t="s">
        <v>2234</v>
      </c>
      <c r="E1644" s="62">
        <v>18173</v>
      </c>
    </row>
    <row r="1645" ht="14.25" spans="1:5">
      <c r="A1645" s="62">
        <v>202006</v>
      </c>
      <c r="B1645" s="62" t="s">
        <v>2525</v>
      </c>
      <c r="C1645" s="62" t="s">
        <v>2520</v>
      </c>
      <c r="D1645" s="62" t="s">
        <v>2234</v>
      </c>
      <c r="E1645" s="62">
        <v>11531</v>
      </c>
    </row>
    <row r="1646" ht="14.25" spans="1:5">
      <c r="A1646" s="62">
        <v>202004</v>
      </c>
      <c r="B1646" s="62" t="s">
        <v>2522</v>
      </c>
      <c r="C1646" s="62" t="s">
        <v>2520</v>
      </c>
      <c r="D1646" s="62" t="s">
        <v>2527</v>
      </c>
      <c r="E1646" s="62">
        <v>7483</v>
      </c>
    </row>
    <row r="1647" ht="14.25" spans="1:5">
      <c r="A1647" s="62">
        <v>202002</v>
      </c>
      <c r="B1647" s="62" t="s">
        <v>2522</v>
      </c>
      <c r="C1647" s="62" t="s">
        <v>2521</v>
      </c>
      <c r="D1647" s="62" t="s">
        <v>2523</v>
      </c>
      <c r="E1647" s="62">
        <v>2480</v>
      </c>
    </row>
    <row r="1648" ht="14.25" spans="1:5">
      <c r="A1648" s="62">
        <v>202004</v>
      </c>
      <c r="B1648" s="62" t="s">
        <v>2522</v>
      </c>
      <c r="C1648" s="62" t="s">
        <v>2521</v>
      </c>
      <c r="D1648" s="62" t="s">
        <v>2223</v>
      </c>
      <c r="E1648" s="62">
        <v>16130</v>
      </c>
    </row>
    <row r="1649" ht="14.25" spans="1:5">
      <c r="A1649" s="62">
        <v>202002</v>
      </c>
      <c r="B1649" s="62" t="s">
        <v>2525</v>
      </c>
      <c r="C1649" s="62" t="s">
        <v>2526</v>
      </c>
      <c r="D1649" s="62" t="s">
        <v>2234</v>
      </c>
      <c r="E1649" s="62">
        <v>6011</v>
      </c>
    </row>
    <row r="1650" ht="14.25" spans="1:5">
      <c r="A1650" s="62">
        <v>202001</v>
      </c>
      <c r="B1650" s="62" t="s">
        <v>2524</v>
      </c>
      <c r="C1650" s="62" t="s">
        <v>2526</v>
      </c>
      <c r="D1650" s="62" t="s">
        <v>2223</v>
      </c>
      <c r="E1650" s="62">
        <v>3171</v>
      </c>
    </row>
    <row r="1651" ht="14.25" spans="1:5">
      <c r="A1651" s="62">
        <v>202005</v>
      </c>
      <c r="B1651" s="62" t="s">
        <v>2522</v>
      </c>
      <c r="C1651" s="62" t="s">
        <v>2531</v>
      </c>
      <c r="D1651" s="62" t="s">
        <v>2529</v>
      </c>
      <c r="E1651" s="62">
        <v>1351</v>
      </c>
    </row>
    <row r="1652" ht="14.25" spans="1:5">
      <c r="A1652" s="62">
        <v>202005</v>
      </c>
      <c r="B1652" s="62" t="s">
        <v>2525</v>
      </c>
      <c r="C1652" s="62" t="s">
        <v>2521</v>
      </c>
      <c r="D1652" s="62" t="s">
        <v>2527</v>
      </c>
      <c r="E1652" s="62">
        <v>7198</v>
      </c>
    </row>
    <row r="1653" ht="14.25" spans="1:5">
      <c r="A1653" s="62">
        <v>202003</v>
      </c>
      <c r="B1653" s="62" t="s">
        <v>2519</v>
      </c>
      <c r="C1653" s="62" t="s">
        <v>2521</v>
      </c>
      <c r="D1653" s="62" t="s">
        <v>2523</v>
      </c>
      <c r="E1653" s="62">
        <v>18379</v>
      </c>
    </row>
    <row r="1654" ht="14.25" spans="1:5">
      <c r="A1654" s="62">
        <v>202008</v>
      </c>
      <c r="B1654" s="62" t="s">
        <v>2525</v>
      </c>
      <c r="C1654" s="62" t="s">
        <v>2518</v>
      </c>
      <c r="D1654" s="62" t="s">
        <v>2523</v>
      </c>
      <c r="E1654" s="62">
        <v>9443</v>
      </c>
    </row>
    <row r="1655" ht="14.25" spans="1:5">
      <c r="A1655" s="62">
        <v>202005</v>
      </c>
      <c r="B1655" s="62" t="s">
        <v>2519</v>
      </c>
      <c r="C1655" s="62" t="s">
        <v>2518</v>
      </c>
      <c r="D1655" s="62" t="s">
        <v>2523</v>
      </c>
      <c r="E1655" s="62">
        <v>5616</v>
      </c>
    </row>
    <row r="1656" ht="14.25" spans="1:5">
      <c r="A1656" s="62">
        <v>202005</v>
      </c>
      <c r="B1656" s="62" t="s">
        <v>2522</v>
      </c>
      <c r="C1656" s="62" t="s">
        <v>2531</v>
      </c>
      <c r="D1656" s="62" t="s">
        <v>2527</v>
      </c>
      <c r="E1656" s="62">
        <v>15268</v>
      </c>
    </row>
    <row r="1657" ht="14.25" spans="1:5">
      <c r="A1657" s="62">
        <v>202006</v>
      </c>
      <c r="B1657" s="62" t="s">
        <v>2524</v>
      </c>
      <c r="C1657" s="62" t="s">
        <v>2521</v>
      </c>
      <c r="D1657" s="62" t="s">
        <v>2234</v>
      </c>
      <c r="E1657" s="62">
        <v>518</v>
      </c>
    </row>
    <row r="1658" ht="14.25" spans="1:5">
      <c r="A1658" s="62">
        <v>202008</v>
      </c>
      <c r="B1658" s="62" t="s">
        <v>2519</v>
      </c>
      <c r="C1658" s="62" t="s">
        <v>2518</v>
      </c>
      <c r="D1658" s="62" t="s">
        <v>2234</v>
      </c>
      <c r="E1658" s="62">
        <v>2125</v>
      </c>
    </row>
    <row r="1659" ht="14.25" spans="1:5">
      <c r="A1659" s="62">
        <v>202004</v>
      </c>
      <c r="B1659" s="62" t="s">
        <v>2517</v>
      </c>
      <c r="C1659" s="62" t="s">
        <v>2526</v>
      </c>
      <c r="D1659" s="62" t="s">
        <v>2529</v>
      </c>
      <c r="E1659" s="62">
        <v>836</v>
      </c>
    </row>
    <row r="1660" ht="14.25" spans="1:5">
      <c r="A1660" s="62">
        <v>202007</v>
      </c>
      <c r="B1660" s="62" t="s">
        <v>2519</v>
      </c>
      <c r="C1660" s="62" t="s">
        <v>2520</v>
      </c>
      <c r="D1660" s="62" t="s">
        <v>2523</v>
      </c>
      <c r="E1660" s="62">
        <v>14943</v>
      </c>
    </row>
    <row r="1661" ht="14.25" spans="1:5">
      <c r="A1661" s="62">
        <v>202008</v>
      </c>
      <c r="B1661" s="62" t="s">
        <v>2524</v>
      </c>
      <c r="C1661" s="62" t="s">
        <v>2526</v>
      </c>
      <c r="D1661" s="62" t="s">
        <v>2523</v>
      </c>
      <c r="E1661" s="62">
        <v>10613</v>
      </c>
    </row>
    <row r="1662" ht="14.25" spans="1:5">
      <c r="A1662" s="62">
        <v>202001</v>
      </c>
      <c r="B1662" s="62" t="s">
        <v>2519</v>
      </c>
      <c r="C1662" s="62" t="s">
        <v>2528</v>
      </c>
      <c r="D1662" s="62" t="s">
        <v>2234</v>
      </c>
      <c r="E1662" s="62">
        <v>7942</v>
      </c>
    </row>
    <row r="1663" ht="14.25" spans="1:5">
      <c r="A1663" s="62">
        <v>202009</v>
      </c>
      <c r="B1663" s="62" t="s">
        <v>2517</v>
      </c>
      <c r="C1663" s="62" t="s">
        <v>2521</v>
      </c>
      <c r="D1663" s="62" t="s">
        <v>2529</v>
      </c>
      <c r="E1663" s="62">
        <v>3234</v>
      </c>
    </row>
    <row r="1664" ht="14.25" spans="1:5">
      <c r="A1664" s="62">
        <v>202009</v>
      </c>
      <c r="B1664" s="62" t="s">
        <v>2530</v>
      </c>
      <c r="C1664" s="62" t="s">
        <v>2520</v>
      </c>
      <c r="D1664" s="62" t="s">
        <v>2527</v>
      </c>
      <c r="E1664" s="62">
        <v>19683</v>
      </c>
    </row>
    <row r="1665" ht="14.25" spans="1:5">
      <c r="A1665" s="62">
        <v>202004</v>
      </c>
      <c r="B1665" s="62" t="s">
        <v>2517</v>
      </c>
      <c r="C1665" s="62" t="s">
        <v>2531</v>
      </c>
      <c r="D1665" s="62" t="s">
        <v>2223</v>
      </c>
      <c r="E1665" s="62">
        <v>7228</v>
      </c>
    </row>
    <row r="1666" ht="14.25" spans="1:5">
      <c r="A1666" s="62">
        <v>202005</v>
      </c>
      <c r="B1666" s="62" t="s">
        <v>2524</v>
      </c>
      <c r="C1666" s="62" t="s">
        <v>2518</v>
      </c>
      <c r="D1666" s="62" t="s">
        <v>2523</v>
      </c>
      <c r="E1666" s="62">
        <v>4061</v>
      </c>
    </row>
    <row r="1667" ht="14.25" spans="1:5">
      <c r="A1667" s="62">
        <v>202006</v>
      </c>
      <c r="B1667" s="62" t="s">
        <v>2519</v>
      </c>
      <c r="C1667" s="62" t="s">
        <v>2528</v>
      </c>
      <c r="D1667" s="62" t="s">
        <v>2240</v>
      </c>
      <c r="E1667" s="62">
        <v>10213</v>
      </c>
    </row>
    <row r="1668" ht="14.25" spans="1:5">
      <c r="A1668" s="62">
        <v>202003</v>
      </c>
      <c r="B1668" s="62" t="s">
        <v>2517</v>
      </c>
      <c r="C1668" s="62" t="s">
        <v>2520</v>
      </c>
      <c r="D1668" s="62" t="s">
        <v>2523</v>
      </c>
      <c r="E1668" s="62">
        <v>3662</v>
      </c>
    </row>
    <row r="1669" ht="14.25" spans="1:5">
      <c r="A1669" s="62">
        <v>202004</v>
      </c>
      <c r="B1669" s="62" t="s">
        <v>2522</v>
      </c>
      <c r="C1669" s="62" t="s">
        <v>2520</v>
      </c>
      <c r="D1669" s="62" t="s">
        <v>2234</v>
      </c>
      <c r="E1669" s="62">
        <v>15664</v>
      </c>
    </row>
    <row r="1670" ht="14.25" spans="1:5">
      <c r="A1670" s="62">
        <v>202005</v>
      </c>
      <c r="B1670" s="62" t="s">
        <v>2522</v>
      </c>
      <c r="C1670" s="62" t="s">
        <v>2520</v>
      </c>
      <c r="D1670" s="62" t="s">
        <v>2234</v>
      </c>
      <c r="E1670" s="62">
        <v>16346</v>
      </c>
    </row>
    <row r="1671" ht="14.25" spans="1:5">
      <c r="A1671" s="62">
        <v>202005</v>
      </c>
      <c r="B1671" s="62" t="s">
        <v>2530</v>
      </c>
      <c r="C1671" s="62" t="s">
        <v>2526</v>
      </c>
      <c r="D1671" s="62" t="s">
        <v>2529</v>
      </c>
      <c r="E1671" s="62">
        <v>6930</v>
      </c>
    </row>
    <row r="1672" ht="14.25" spans="1:5">
      <c r="A1672" s="62">
        <v>202003</v>
      </c>
      <c r="B1672" s="62" t="s">
        <v>2522</v>
      </c>
      <c r="C1672" s="62" t="s">
        <v>2526</v>
      </c>
      <c r="D1672" s="62" t="s">
        <v>2240</v>
      </c>
      <c r="E1672" s="62">
        <v>12576</v>
      </c>
    </row>
    <row r="1673" ht="14.25" spans="1:5">
      <c r="A1673" s="62">
        <v>202003</v>
      </c>
      <c r="B1673" s="62" t="s">
        <v>2524</v>
      </c>
      <c r="C1673" s="62" t="s">
        <v>2520</v>
      </c>
      <c r="D1673" s="62" t="s">
        <v>2527</v>
      </c>
      <c r="E1673" s="62">
        <v>5424</v>
      </c>
    </row>
    <row r="1674" ht="14.25" spans="1:5">
      <c r="A1674" s="62">
        <v>202003</v>
      </c>
      <c r="B1674" s="62" t="s">
        <v>2522</v>
      </c>
      <c r="C1674" s="62" t="s">
        <v>2531</v>
      </c>
      <c r="D1674" s="62" t="s">
        <v>2527</v>
      </c>
      <c r="E1674" s="62">
        <v>619</v>
      </c>
    </row>
    <row r="1675" ht="14.25" spans="1:5">
      <c r="A1675" s="62">
        <v>202005</v>
      </c>
      <c r="B1675" s="62" t="s">
        <v>2519</v>
      </c>
      <c r="C1675" s="62" t="s">
        <v>2520</v>
      </c>
      <c r="D1675" s="62" t="s">
        <v>2527</v>
      </c>
      <c r="E1675" s="62">
        <v>3106</v>
      </c>
    </row>
    <row r="1676" ht="14.25" spans="1:5">
      <c r="A1676" s="62">
        <v>202007</v>
      </c>
      <c r="B1676" s="62" t="s">
        <v>2525</v>
      </c>
      <c r="C1676" s="62" t="s">
        <v>2520</v>
      </c>
      <c r="D1676" s="62" t="s">
        <v>2529</v>
      </c>
      <c r="E1676" s="62">
        <v>11791</v>
      </c>
    </row>
    <row r="1677" ht="14.25" spans="1:5">
      <c r="A1677" s="62">
        <v>202003</v>
      </c>
      <c r="B1677" s="62" t="s">
        <v>2517</v>
      </c>
      <c r="C1677" s="62" t="s">
        <v>2520</v>
      </c>
      <c r="D1677" s="62" t="s">
        <v>2223</v>
      </c>
      <c r="E1677" s="62">
        <v>1985</v>
      </c>
    </row>
    <row r="1678" ht="14.25" spans="1:5">
      <c r="A1678" s="62">
        <v>202007</v>
      </c>
      <c r="B1678" s="62" t="s">
        <v>2517</v>
      </c>
      <c r="C1678" s="62" t="s">
        <v>2520</v>
      </c>
      <c r="D1678" s="62" t="s">
        <v>2223</v>
      </c>
      <c r="E1678" s="62">
        <v>15002</v>
      </c>
    </row>
    <row r="1679" ht="14.25" spans="1:5">
      <c r="A1679" s="62">
        <v>202003</v>
      </c>
      <c r="B1679" s="62" t="s">
        <v>2530</v>
      </c>
      <c r="C1679" s="62" t="s">
        <v>2526</v>
      </c>
      <c r="D1679" s="62" t="s">
        <v>2523</v>
      </c>
      <c r="E1679" s="62">
        <v>1953</v>
      </c>
    </row>
    <row r="1680" ht="14.25" spans="1:5">
      <c r="A1680" s="62">
        <v>202007</v>
      </c>
      <c r="B1680" s="62" t="s">
        <v>2525</v>
      </c>
      <c r="C1680" s="62" t="s">
        <v>2518</v>
      </c>
      <c r="D1680" s="62" t="s">
        <v>2240</v>
      </c>
      <c r="E1680" s="62">
        <v>514</v>
      </c>
    </row>
    <row r="1681" ht="14.25" spans="1:5">
      <c r="A1681" s="62">
        <v>202006</v>
      </c>
      <c r="B1681" s="62" t="s">
        <v>2517</v>
      </c>
      <c r="C1681" s="62" t="s">
        <v>2520</v>
      </c>
      <c r="D1681" s="62" t="s">
        <v>2240</v>
      </c>
      <c r="E1681" s="62">
        <v>5095</v>
      </c>
    </row>
    <row r="1682" ht="14.25" spans="1:5">
      <c r="A1682" s="62">
        <v>202005</v>
      </c>
      <c r="B1682" s="62" t="s">
        <v>2517</v>
      </c>
      <c r="C1682" s="62" t="s">
        <v>2521</v>
      </c>
      <c r="D1682" s="62" t="s">
        <v>2529</v>
      </c>
      <c r="E1682" s="62">
        <v>11564</v>
      </c>
    </row>
    <row r="1683" ht="14.25" spans="1:5">
      <c r="A1683" s="62">
        <v>202008</v>
      </c>
      <c r="B1683" s="62" t="s">
        <v>2525</v>
      </c>
      <c r="C1683" s="62" t="s">
        <v>2521</v>
      </c>
      <c r="D1683" s="62" t="s">
        <v>2240</v>
      </c>
      <c r="E1683" s="62">
        <v>7769</v>
      </c>
    </row>
    <row r="1684" ht="14.25" spans="1:5">
      <c r="A1684" s="62">
        <v>202003</v>
      </c>
      <c r="B1684" s="62" t="s">
        <v>2519</v>
      </c>
      <c r="C1684" s="62" t="s">
        <v>2528</v>
      </c>
      <c r="D1684" s="62" t="s">
        <v>2527</v>
      </c>
      <c r="E1684" s="62">
        <v>10938</v>
      </c>
    </row>
    <row r="1685" ht="14.25" spans="1:5">
      <c r="A1685" s="62">
        <v>202005</v>
      </c>
      <c r="B1685" s="62" t="s">
        <v>2517</v>
      </c>
      <c r="C1685" s="62" t="s">
        <v>2526</v>
      </c>
      <c r="D1685" s="62" t="s">
        <v>2527</v>
      </c>
      <c r="E1685" s="62">
        <v>10537</v>
      </c>
    </row>
    <row r="1686" ht="14.25" spans="1:5">
      <c r="A1686" s="62">
        <v>202001</v>
      </c>
      <c r="B1686" s="62" t="s">
        <v>2525</v>
      </c>
      <c r="C1686" s="62" t="s">
        <v>2528</v>
      </c>
      <c r="D1686" s="62" t="s">
        <v>2240</v>
      </c>
      <c r="E1686" s="62">
        <v>16625</v>
      </c>
    </row>
    <row r="1687" ht="14.25" spans="1:5">
      <c r="A1687" s="62">
        <v>202004</v>
      </c>
      <c r="B1687" s="62" t="s">
        <v>2525</v>
      </c>
      <c r="C1687" s="62" t="s">
        <v>2521</v>
      </c>
      <c r="D1687" s="62" t="s">
        <v>2240</v>
      </c>
      <c r="E1687" s="62">
        <v>17609</v>
      </c>
    </row>
    <row r="1688" ht="14.25" spans="1:5">
      <c r="A1688" s="62">
        <v>202004</v>
      </c>
      <c r="B1688" s="62" t="s">
        <v>2517</v>
      </c>
      <c r="C1688" s="62" t="s">
        <v>2520</v>
      </c>
      <c r="D1688" s="62" t="s">
        <v>2523</v>
      </c>
      <c r="E1688" s="62">
        <v>13414</v>
      </c>
    </row>
    <row r="1689" ht="14.25" spans="1:5">
      <c r="A1689" s="62">
        <v>202007</v>
      </c>
      <c r="B1689" s="62" t="s">
        <v>2519</v>
      </c>
      <c r="C1689" s="62" t="s">
        <v>2520</v>
      </c>
      <c r="D1689" s="62" t="s">
        <v>2240</v>
      </c>
      <c r="E1689" s="62">
        <v>16669</v>
      </c>
    </row>
    <row r="1690" ht="14.25" spans="1:5">
      <c r="A1690" s="62">
        <v>202007</v>
      </c>
      <c r="B1690" s="62" t="s">
        <v>2530</v>
      </c>
      <c r="C1690" s="62" t="s">
        <v>2531</v>
      </c>
      <c r="D1690" s="62" t="s">
        <v>2527</v>
      </c>
      <c r="E1690" s="62">
        <v>1093</v>
      </c>
    </row>
    <row r="1691" ht="14.25" spans="1:5">
      <c r="A1691" s="62">
        <v>202003</v>
      </c>
      <c r="B1691" s="62" t="s">
        <v>2525</v>
      </c>
      <c r="C1691" s="62" t="s">
        <v>2531</v>
      </c>
      <c r="D1691" s="62" t="s">
        <v>2234</v>
      </c>
      <c r="E1691" s="62">
        <v>3161</v>
      </c>
    </row>
    <row r="1692" ht="14.25" spans="1:5">
      <c r="A1692" s="62">
        <v>202001</v>
      </c>
      <c r="B1692" s="62" t="s">
        <v>2517</v>
      </c>
      <c r="C1692" s="62" t="s">
        <v>2526</v>
      </c>
      <c r="D1692" s="62" t="s">
        <v>2523</v>
      </c>
      <c r="E1692" s="62">
        <v>6007</v>
      </c>
    </row>
    <row r="1693" ht="14.25" spans="1:5">
      <c r="A1693" s="62">
        <v>202009</v>
      </c>
      <c r="B1693" s="62" t="s">
        <v>2519</v>
      </c>
      <c r="C1693" s="62" t="s">
        <v>2528</v>
      </c>
      <c r="D1693" s="62" t="s">
        <v>2223</v>
      </c>
      <c r="E1693" s="62">
        <v>11278</v>
      </c>
    </row>
    <row r="1694" ht="14.25" spans="1:5">
      <c r="A1694" s="62">
        <v>202008</v>
      </c>
      <c r="B1694" s="62" t="s">
        <v>2517</v>
      </c>
      <c r="C1694" s="62" t="s">
        <v>2520</v>
      </c>
      <c r="D1694" s="62" t="s">
        <v>2529</v>
      </c>
      <c r="E1694" s="62">
        <v>4295</v>
      </c>
    </row>
    <row r="1695" ht="14.25" spans="1:5">
      <c r="A1695" s="62">
        <v>202009</v>
      </c>
      <c r="B1695" s="62" t="s">
        <v>2530</v>
      </c>
      <c r="C1695" s="62" t="s">
        <v>2518</v>
      </c>
      <c r="D1695" s="62" t="s">
        <v>2527</v>
      </c>
      <c r="E1695" s="62">
        <v>18901</v>
      </c>
    </row>
    <row r="1696" ht="14.25" spans="1:5">
      <c r="A1696" s="62">
        <v>202002</v>
      </c>
      <c r="B1696" s="62" t="s">
        <v>2525</v>
      </c>
      <c r="C1696" s="62" t="s">
        <v>2520</v>
      </c>
      <c r="D1696" s="62" t="s">
        <v>2529</v>
      </c>
      <c r="E1696" s="62">
        <v>12121</v>
      </c>
    </row>
    <row r="1697" ht="14.25" spans="1:5">
      <c r="A1697" s="62">
        <v>202004</v>
      </c>
      <c r="B1697" s="62" t="s">
        <v>2522</v>
      </c>
      <c r="C1697" s="62" t="s">
        <v>2526</v>
      </c>
      <c r="D1697" s="62" t="s">
        <v>2529</v>
      </c>
      <c r="E1697" s="62">
        <v>1648</v>
      </c>
    </row>
    <row r="1698" ht="14.25" spans="1:5">
      <c r="A1698" s="62">
        <v>202007</v>
      </c>
      <c r="B1698" s="62" t="s">
        <v>2530</v>
      </c>
      <c r="C1698" s="62" t="s">
        <v>2520</v>
      </c>
      <c r="D1698" s="62" t="s">
        <v>2529</v>
      </c>
      <c r="E1698" s="62">
        <v>13496</v>
      </c>
    </row>
    <row r="1699" ht="14.25" spans="1:5">
      <c r="A1699" s="62">
        <v>202005</v>
      </c>
      <c r="B1699" s="62" t="s">
        <v>2525</v>
      </c>
      <c r="C1699" s="62" t="s">
        <v>2520</v>
      </c>
      <c r="D1699" s="62" t="s">
        <v>2523</v>
      </c>
      <c r="E1699" s="62">
        <v>1171</v>
      </c>
    </row>
    <row r="1700" ht="14.25" spans="1:5">
      <c r="A1700" s="62">
        <v>202005</v>
      </c>
      <c r="B1700" s="62" t="s">
        <v>2530</v>
      </c>
      <c r="C1700" s="62" t="s">
        <v>2531</v>
      </c>
      <c r="D1700" s="62" t="s">
        <v>2223</v>
      </c>
      <c r="E1700" s="62">
        <v>18984</v>
      </c>
    </row>
    <row r="1701" ht="14.25" spans="1:5">
      <c r="A1701" s="62">
        <v>202009</v>
      </c>
      <c r="B1701" s="62" t="s">
        <v>2522</v>
      </c>
      <c r="C1701" s="62" t="s">
        <v>2518</v>
      </c>
      <c r="D1701" s="62" t="s">
        <v>2529</v>
      </c>
      <c r="E1701" s="62">
        <v>5717</v>
      </c>
    </row>
    <row r="1702" ht="14.25" spans="1:5">
      <c r="A1702" s="62">
        <v>202003</v>
      </c>
      <c r="B1702" s="62" t="s">
        <v>2524</v>
      </c>
      <c r="C1702" s="62" t="s">
        <v>2520</v>
      </c>
      <c r="D1702" s="62" t="s">
        <v>2234</v>
      </c>
      <c r="E1702" s="62">
        <v>1523</v>
      </c>
    </row>
    <row r="1703" ht="14.25" spans="1:5">
      <c r="A1703" s="62">
        <v>202007</v>
      </c>
      <c r="B1703" s="62" t="s">
        <v>2519</v>
      </c>
      <c r="C1703" s="62" t="s">
        <v>2528</v>
      </c>
      <c r="D1703" s="62" t="s">
        <v>2223</v>
      </c>
      <c r="E1703" s="62">
        <v>5238</v>
      </c>
    </row>
    <row r="1704" ht="14.25" spans="1:5">
      <c r="A1704" s="62">
        <v>202005</v>
      </c>
      <c r="B1704" s="62" t="s">
        <v>2530</v>
      </c>
      <c r="C1704" s="62" t="s">
        <v>2520</v>
      </c>
      <c r="D1704" s="62" t="s">
        <v>2234</v>
      </c>
      <c r="E1704" s="62">
        <v>1275</v>
      </c>
    </row>
    <row r="1705" ht="14.25" spans="1:5">
      <c r="A1705" s="62">
        <v>202008</v>
      </c>
      <c r="B1705" s="62" t="s">
        <v>2530</v>
      </c>
      <c r="C1705" s="62" t="s">
        <v>2518</v>
      </c>
      <c r="D1705" s="62" t="s">
        <v>2527</v>
      </c>
      <c r="E1705" s="62">
        <v>18887</v>
      </c>
    </row>
    <row r="1706" ht="14.25" spans="1:5">
      <c r="A1706" s="62">
        <v>202005</v>
      </c>
      <c r="B1706" s="62" t="s">
        <v>2517</v>
      </c>
      <c r="C1706" s="62" t="s">
        <v>2531</v>
      </c>
      <c r="D1706" s="62" t="s">
        <v>2529</v>
      </c>
      <c r="E1706" s="62">
        <v>6118</v>
      </c>
    </row>
    <row r="1707" ht="14.25" spans="1:5">
      <c r="A1707" s="62">
        <v>202006</v>
      </c>
      <c r="B1707" s="62" t="s">
        <v>2530</v>
      </c>
      <c r="C1707" s="62" t="s">
        <v>2520</v>
      </c>
      <c r="D1707" s="62" t="s">
        <v>2529</v>
      </c>
      <c r="E1707" s="62">
        <v>13116</v>
      </c>
    </row>
    <row r="1708" ht="14.25" spans="1:5">
      <c r="A1708" s="62">
        <v>202003</v>
      </c>
      <c r="B1708" s="62" t="s">
        <v>2524</v>
      </c>
      <c r="C1708" s="62" t="s">
        <v>2526</v>
      </c>
      <c r="D1708" s="62" t="s">
        <v>2523</v>
      </c>
      <c r="E1708" s="62">
        <v>3502</v>
      </c>
    </row>
    <row r="1709" ht="14.25" spans="1:5">
      <c r="A1709" s="62">
        <v>202008</v>
      </c>
      <c r="B1709" s="62" t="s">
        <v>2525</v>
      </c>
      <c r="C1709" s="62" t="s">
        <v>2528</v>
      </c>
      <c r="D1709" s="62" t="s">
        <v>2234</v>
      </c>
      <c r="E1709" s="62">
        <v>15599</v>
      </c>
    </row>
    <row r="1710" ht="14.25" spans="1:5">
      <c r="A1710" s="62">
        <v>202005</v>
      </c>
      <c r="B1710" s="62" t="s">
        <v>2530</v>
      </c>
      <c r="C1710" s="62" t="s">
        <v>2528</v>
      </c>
      <c r="D1710" s="62" t="s">
        <v>2234</v>
      </c>
      <c r="E1710" s="62">
        <v>1490</v>
      </c>
    </row>
    <row r="1711" ht="14.25" spans="1:5">
      <c r="A1711" s="62">
        <v>202006</v>
      </c>
      <c r="B1711" s="62" t="s">
        <v>2525</v>
      </c>
      <c r="C1711" s="62" t="s">
        <v>2526</v>
      </c>
      <c r="D1711" s="62" t="s">
        <v>2529</v>
      </c>
      <c r="E1711" s="62">
        <v>11843</v>
      </c>
    </row>
    <row r="1712" ht="14.25" spans="1:5">
      <c r="A1712" s="62">
        <v>202002</v>
      </c>
      <c r="B1712" s="62" t="s">
        <v>2530</v>
      </c>
      <c r="C1712" s="62" t="s">
        <v>2528</v>
      </c>
      <c r="D1712" s="62" t="s">
        <v>2527</v>
      </c>
      <c r="E1712" s="62">
        <v>17822</v>
      </c>
    </row>
    <row r="1713" ht="14.25" spans="1:5">
      <c r="A1713" s="62">
        <v>202002</v>
      </c>
      <c r="B1713" s="62" t="s">
        <v>2525</v>
      </c>
      <c r="C1713" s="62" t="s">
        <v>2531</v>
      </c>
      <c r="D1713" s="62" t="s">
        <v>2529</v>
      </c>
      <c r="E1713" s="62">
        <v>12674</v>
      </c>
    </row>
    <row r="1714" ht="14.25" spans="1:5">
      <c r="A1714" s="62">
        <v>202002</v>
      </c>
      <c r="B1714" s="62" t="s">
        <v>2519</v>
      </c>
      <c r="C1714" s="62" t="s">
        <v>2528</v>
      </c>
      <c r="D1714" s="62" t="s">
        <v>2223</v>
      </c>
      <c r="E1714" s="62">
        <v>11091</v>
      </c>
    </row>
    <row r="1715" ht="14.25" spans="1:5">
      <c r="A1715" s="62">
        <v>202005</v>
      </c>
      <c r="B1715" s="62" t="s">
        <v>2524</v>
      </c>
      <c r="C1715" s="62" t="s">
        <v>2528</v>
      </c>
      <c r="D1715" s="62" t="s">
        <v>2529</v>
      </c>
      <c r="E1715" s="62">
        <v>4109</v>
      </c>
    </row>
    <row r="1716" ht="14.25" spans="1:5">
      <c r="A1716" s="62">
        <v>202002</v>
      </c>
      <c r="B1716" s="62" t="s">
        <v>2519</v>
      </c>
      <c r="C1716" s="62" t="s">
        <v>2528</v>
      </c>
      <c r="D1716" s="62" t="s">
        <v>2529</v>
      </c>
      <c r="E1716" s="62">
        <v>986</v>
      </c>
    </row>
    <row r="1717" ht="14.25" spans="1:5">
      <c r="A1717" s="62">
        <v>202005</v>
      </c>
      <c r="B1717" s="62" t="s">
        <v>2522</v>
      </c>
      <c r="C1717" s="62" t="s">
        <v>2520</v>
      </c>
      <c r="D1717" s="62" t="s">
        <v>2523</v>
      </c>
      <c r="E1717" s="62">
        <v>15551</v>
      </c>
    </row>
    <row r="1718" ht="14.25" spans="1:5">
      <c r="A1718" s="62">
        <v>202008</v>
      </c>
      <c r="B1718" s="62" t="s">
        <v>2517</v>
      </c>
      <c r="C1718" s="62" t="s">
        <v>2526</v>
      </c>
      <c r="D1718" s="62" t="s">
        <v>2523</v>
      </c>
      <c r="E1718" s="62">
        <v>19588</v>
      </c>
    </row>
    <row r="1719" ht="14.25" spans="1:5">
      <c r="A1719" s="62">
        <v>202007</v>
      </c>
      <c r="B1719" s="62" t="s">
        <v>2517</v>
      </c>
      <c r="C1719" s="62" t="s">
        <v>2531</v>
      </c>
      <c r="D1719" s="62" t="s">
        <v>2234</v>
      </c>
      <c r="E1719" s="62">
        <v>4721</v>
      </c>
    </row>
    <row r="1720" ht="14.25" spans="1:5">
      <c r="A1720" s="62">
        <v>202002</v>
      </c>
      <c r="B1720" s="62" t="s">
        <v>2517</v>
      </c>
      <c r="C1720" s="62" t="s">
        <v>2518</v>
      </c>
      <c r="D1720" s="62" t="s">
        <v>2240</v>
      </c>
      <c r="E1720" s="62">
        <v>2735</v>
      </c>
    </row>
    <row r="1721" ht="14.25" spans="1:5">
      <c r="A1721" s="62">
        <v>202005</v>
      </c>
      <c r="B1721" s="62" t="s">
        <v>2519</v>
      </c>
      <c r="C1721" s="62" t="s">
        <v>2526</v>
      </c>
      <c r="D1721" s="62" t="s">
        <v>2240</v>
      </c>
      <c r="E1721" s="62">
        <v>192</v>
      </c>
    </row>
    <row r="1722" ht="14.25" spans="1:5">
      <c r="A1722" s="62">
        <v>202003</v>
      </c>
      <c r="B1722" s="62" t="s">
        <v>2522</v>
      </c>
      <c r="C1722" s="62" t="s">
        <v>2528</v>
      </c>
      <c r="D1722" s="62" t="s">
        <v>2529</v>
      </c>
      <c r="E1722" s="62">
        <v>1871</v>
      </c>
    </row>
    <row r="1723" ht="14.25" spans="1:5">
      <c r="A1723" s="62">
        <v>202002</v>
      </c>
      <c r="B1723" s="62" t="s">
        <v>2517</v>
      </c>
      <c r="C1723" s="62" t="s">
        <v>2521</v>
      </c>
      <c r="D1723" s="62" t="s">
        <v>2223</v>
      </c>
      <c r="E1723" s="62">
        <v>8856</v>
      </c>
    </row>
    <row r="1724" ht="14.25" spans="1:5">
      <c r="A1724" s="62">
        <v>202006</v>
      </c>
      <c r="B1724" s="62" t="s">
        <v>2522</v>
      </c>
      <c r="C1724" s="62" t="s">
        <v>2518</v>
      </c>
      <c r="D1724" s="62" t="s">
        <v>2234</v>
      </c>
      <c r="E1724" s="62">
        <v>8348</v>
      </c>
    </row>
    <row r="1725" ht="14.25" spans="1:5">
      <c r="A1725" s="62">
        <v>202006</v>
      </c>
      <c r="B1725" s="62" t="s">
        <v>2517</v>
      </c>
      <c r="C1725" s="62" t="s">
        <v>2528</v>
      </c>
      <c r="D1725" s="62" t="s">
        <v>2240</v>
      </c>
      <c r="E1725" s="62">
        <v>15348</v>
      </c>
    </row>
    <row r="1726" ht="14.25" spans="1:5">
      <c r="A1726" s="62">
        <v>202007</v>
      </c>
      <c r="B1726" s="62" t="s">
        <v>2517</v>
      </c>
      <c r="C1726" s="62" t="s">
        <v>2518</v>
      </c>
      <c r="D1726" s="62" t="s">
        <v>2523</v>
      </c>
      <c r="E1726" s="62">
        <v>15942</v>
      </c>
    </row>
    <row r="1727" ht="14.25" spans="1:5">
      <c r="A1727" s="62">
        <v>202009</v>
      </c>
      <c r="B1727" s="62" t="s">
        <v>2522</v>
      </c>
      <c r="C1727" s="62" t="s">
        <v>2520</v>
      </c>
      <c r="D1727" s="62" t="s">
        <v>2529</v>
      </c>
      <c r="E1727" s="62">
        <v>13106</v>
      </c>
    </row>
    <row r="1728" ht="14.25" spans="1:5">
      <c r="A1728" s="62">
        <v>202007</v>
      </c>
      <c r="B1728" s="62" t="s">
        <v>2522</v>
      </c>
      <c r="C1728" s="62" t="s">
        <v>2526</v>
      </c>
      <c r="D1728" s="62" t="s">
        <v>2223</v>
      </c>
      <c r="E1728" s="62">
        <v>12554</v>
      </c>
    </row>
    <row r="1729" ht="14.25" spans="1:5">
      <c r="A1729" s="62">
        <v>202001</v>
      </c>
      <c r="B1729" s="62" t="s">
        <v>2524</v>
      </c>
      <c r="C1729" s="62" t="s">
        <v>2520</v>
      </c>
      <c r="D1729" s="62" t="s">
        <v>2234</v>
      </c>
      <c r="E1729" s="62">
        <v>7627</v>
      </c>
    </row>
    <row r="1730" ht="14.25" spans="1:5">
      <c r="A1730" s="62">
        <v>202007</v>
      </c>
      <c r="B1730" s="62" t="s">
        <v>2530</v>
      </c>
      <c r="C1730" s="62" t="s">
        <v>2528</v>
      </c>
      <c r="D1730" s="62" t="s">
        <v>2234</v>
      </c>
      <c r="E1730" s="62">
        <v>16342</v>
      </c>
    </row>
    <row r="1731" ht="14.25" spans="1:5">
      <c r="A1731" s="62">
        <v>202001</v>
      </c>
      <c r="B1731" s="62" t="s">
        <v>2517</v>
      </c>
      <c r="C1731" s="62" t="s">
        <v>2518</v>
      </c>
      <c r="D1731" s="62" t="s">
        <v>2529</v>
      </c>
      <c r="E1731" s="62">
        <v>14885</v>
      </c>
    </row>
    <row r="1732" ht="14.25" spans="1:5">
      <c r="A1732" s="62">
        <v>202001</v>
      </c>
      <c r="B1732" s="62" t="s">
        <v>2519</v>
      </c>
      <c r="C1732" s="62" t="s">
        <v>2518</v>
      </c>
      <c r="D1732" s="62" t="s">
        <v>2234</v>
      </c>
      <c r="E1732" s="62">
        <v>18310</v>
      </c>
    </row>
    <row r="1733" ht="14.25" spans="1:5">
      <c r="A1733" s="62">
        <v>202008</v>
      </c>
      <c r="B1733" s="62" t="s">
        <v>2530</v>
      </c>
      <c r="C1733" s="62" t="s">
        <v>2521</v>
      </c>
      <c r="D1733" s="62" t="s">
        <v>2234</v>
      </c>
      <c r="E1733" s="62">
        <v>9587</v>
      </c>
    </row>
    <row r="1734" ht="14.25" spans="1:5">
      <c r="A1734" s="62">
        <v>202002</v>
      </c>
      <c r="B1734" s="62" t="s">
        <v>2522</v>
      </c>
      <c r="C1734" s="62" t="s">
        <v>2521</v>
      </c>
      <c r="D1734" s="62" t="s">
        <v>2223</v>
      </c>
      <c r="E1734" s="62">
        <v>1929</v>
      </c>
    </row>
    <row r="1735" ht="14.25" spans="1:5">
      <c r="A1735" s="62">
        <v>202001</v>
      </c>
      <c r="B1735" s="62" t="s">
        <v>2530</v>
      </c>
      <c r="C1735" s="62" t="s">
        <v>2520</v>
      </c>
      <c r="D1735" s="62" t="s">
        <v>2223</v>
      </c>
      <c r="E1735" s="62">
        <v>14102</v>
      </c>
    </row>
    <row r="1736" ht="14.25" spans="1:5">
      <c r="A1736" s="62">
        <v>202003</v>
      </c>
      <c r="B1736" s="62" t="s">
        <v>2524</v>
      </c>
      <c r="C1736" s="62" t="s">
        <v>2531</v>
      </c>
      <c r="D1736" s="62" t="s">
        <v>2234</v>
      </c>
      <c r="E1736" s="62">
        <v>1476</v>
      </c>
    </row>
    <row r="1737" ht="14.25" spans="1:5">
      <c r="A1737" s="62">
        <v>202005</v>
      </c>
      <c r="B1737" s="62" t="s">
        <v>2519</v>
      </c>
      <c r="C1737" s="62" t="s">
        <v>2526</v>
      </c>
      <c r="D1737" s="62" t="s">
        <v>2234</v>
      </c>
      <c r="E1737" s="62">
        <v>6972</v>
      </c>
    </row>
    <row r="1738" ht="14.25" spans="1:5">
      <c r="A1738" s="62">
        <v>202002</v>
      </c>
      <c r="B1738" s="62" t="s">
        <v>2519</v>
      </c>
      <c r="C1738" s="62" t="s">
        <v>2518</v>
      </c>
      <c r="D1738" s="62" t="s">
        <v>2234</v>
      </c>
      <c r="E1738" s="62">
        <v>5173</v>
      </c>
    </row>
    <row r="1739" ht="14.25" spans="1:5">
      <c r="A1739" s="62">
        <v>202008</v>
      </c>
      <c r="B1739" s="62" t="s">
        <v>2519</v>
      </c>
      <c r="C1739" s="62" t="s">
        <v>2518</v>
      </c>
      <c r="D1739" s="62" t="s">
        <v>2527</v>
      </c>
      <c r="E1739" s="62">
        <v>7324</v>
      </c>
    </row>
    <row r="1740" ht="14.25" spans="1:5">
      <c r="A1740" s="62">
        <v>202008</v>
      </c>
      <c r="B1740" s="62" t="s">
        <v>2517</v>
      </c>
      <c r="C1740" s="62" t="s">
        <v>2518</v>
      </c>
      <c r="D1740" s="62" t="s">
        <v>2234</v>
      </c>
      <c r="E1740" s="62">
        <v>16651</v>
      </c>
    </row>
    <row r="1741" ht="14.25" spans="1:5">
      <c r="A1741" s="62">
        <v>202008</v>
      </c>
      <c r="B1741" s="62" t="s">
        <v>2517</v>
      </c>
      <c r="C1741" s="62" t="s">
        <v>2521</v>
      </c>
      <c r="D1741" s="62" t="s">
        <v>2234</v>
      </c>
      <c r="E1741" s="62">
        <v>561</v>
      </c>
    </row>
    <row r="1742" ht="14.25" spans="1:5">
      <c r="A1742" s="62">
        <v>202004</v>
      </c>
      <c r="B1742" s="62" t="s">
        <v>2519</v>
      </c>
      <c r="C1742" s="62" t="s">
        <v>2521</v>
      </c>
      <c r="D1742" s="62" t="s">
        <v>2234</v>
      </c>
      <c r="E1742" s="62">
        <v>16264</v>
      </c>
    </row>
    <row r="1743" ht="14.25" spans="1:5">
      <c r="A1743" s="62">
        <v>202008</v>
      </c>
      <c r="B1743" s="62" t="s">
        <v>2519</v>
      </c>
      <c r="C1743" s="62" t="s">
        <v>2520</v>
      </c>
      <c r="D1743" s="62" t="s">
        <v>2234</v>
      </c>
      <c r="E1743" s="62">
        <v>232</v>
      </c>
    </row>
    <row r="1744" ht="14.25" spans="1:5">
      <c r="A1744" s="62">
        <v>202003</v>
      </c>
      <c r="B1744" s="62" t="s">
        <v>2524</v>
      </c>
      <c r="C1744" s="62" t="s">
        <v>2518</v>
      </c>
      <c r="D1744" s="62" t="s">
        <v>2240</v>
      </c>
      <c r="E1744" s="62">
        <v>12769</v>
      </c>
    </row>
    <row r="1745" ht="14.25" spans="1:5">
      <c r="A1745" s="62">
        <v>202008</v>
      </c>
      <c r="B1745" s="62" t="s">
        <v>2525</v>
      </c>
      <c r="C1745" s="62" t="s">
        <v>2526</v>
      </c>
      <c r="D1745" s="62" t="s">
        <v>2523</v>
      </c>
      <c r="E1745" s="62">
        <v>11623</v>
      </c>
    </row>
    <row r="1746" ht="14.25" spans="1:5">
      <c r="A1746" s="62">
        <v>202007</v>
      </c>
      <c r="B1746" s="62" t="s">
        <v>2517</v>
      </c>
      <c r="C1746" s="62" t="s">
        <v>2520</v>
      </c>
      <c r="D1746" s="62" t="s">
        <v>2529</v>
      </c>
      <c r="E1746" s="62">
        <v>530</v>
      </c>
    </row>
    <row r="1747" ht="14.25" spans="1:5">
      <c r="A1747" s="62">
        <v>202001</v>
      </c>
      <c r="B1747" s="62" t="s">
        <v>2519</v>
      </c>
      <c r="C1747" s="62" t="s">
        <v>2528</v>
      </c>
      <c r="D1747" s="62" t="s">
        <v>2223</v>
      </c>
      <c r="E1747" s="62">
        <v>6516</v>
      </c>
    </row>
    <row r="1748" ht="14.25" spans="1:5">
      <c r="A1748" s="62">
        <v>202005</v>
      </c>
      <c r="B1748" s="62" t="s">
        <v>2522</v>
      </c>
      <c r="C1748" s="62" t="s">
        <v>2531</v>
      </c>
      <c r="D1748" s="62" t="s">
        <v>2223</v>
      </c>
      <c r="E1748" s="62">
        <v>10429</v>
      </c>
    </row>
    <row r="1749" ht="14.25" spans="1:5">
      <c r="A1749" s="62">
        <v>202006</v>
      </c>
      <c r="B1749" s="62" t="s">
        <v>2522</v>
      </c>
      <c r="C1749" s="62" t="s">
        <v>2518</v>
      </c>
      <c r="D1749" s="62" t="s">
        <v>2527</v>
      </c>
      <c r="E1749" s="62">
        <v>14389</v>
      </c>
    </row>
    <row r="1750" ht="14.25" spans="1:5">
      <c r="A1750" s="62">
        <v>202005</v>
      </c>
      <c r="B1750" s="62" t="s">
        <v>2530</v>
      </c>
      <c r="C1750" s="62" t="s">
        <v>2521</v>
      </c>
      <c r="D1750" s="62" t="s">
        <v>2529</v>
      </c>
      <c r="E1750" s="62">
        <v>18303</v>
      </c>
    </row>
    <row r="1751" ht="14.25" spans="1:5">
      <c r="A1751" s="62">
        <v>202003</v>
      </c>
      <c r="B1751" s="62" t="s">
        <v>2522</v>
      </c>
      <c r="C1751" s="62" t="s">
        <v>2531</v>
      </c>
      <c r="D1751" s="62" t="s">
        <v>2523</v>
      </c>
      <c r="E1751" s="62">
        <v>11228</v>
      </c>
    </row>
    <row r="1752" ht="14.25" spans="1:5">
      <c r="A1752" s="62">
        <v>202001</v>
      </c>
      <c r="B1752" s="62" t="s">
        <v>2522</v>
      </c>
      <c r="C1752" s="62" t="s">
        <v>2531</v>
      </c>
      <c r="D1752" s="62" t="s">
        <v>2527</v>
      </c>
      <c r="E1752" s="62">
        <v>17237</v>
      </c>
    </row>
    <row r="1753" ht="14.25" spans="1:5">
      <c r="A1753" s="62">
        <v>202003</v>
      </c>
      <c r="B1753" s="62" t="s">
        <v>2525</v>
      </c>
      <c r="C1753" s="62" t="s">
        <v>2526</v>
      </c>
      <c r="D1753" s="62" t="s">
        <v>2529</v>
      </c>
      <c r="E1753" s="62">
        <v>19196</v>
      </c>
    </row>
    <row r="1754" ht="14.25" spans="1:5">
      <c r="A1754" s="62">
        <v>202006</v>
      </c>
      <c r="B1754" s="62" t="s">
        <v>2522</v>
      </c>
      <c r="C1754" s="62" t="s">
        <v>2518</v>
      </c>
      <c r="D1754" s="62" t="s">
        <v>2529</v>
      </c>
      <c r="E1754" s="62">
        <v>19750</v>
      </c>
    </row>
    <row r="1755" ht="14.25" spans="1:5">
      <c r="A1755" s="62">
        <v>202003</v>
      </c>
      <c r="B1755" s="62" t="s">
        <v>2522</v>
      </c>
      <c r="C1755" s="62" t="s">
        <v>2521</v>
      </c>
      <c r="D1755" s="62" t="s">
        <v>2240</v>
      </c>
      <c r="E1755" s="62">
        <v>19069</v>
      </c>
    </row>
    <row r="1756" ht="14.25" spans="1:5">
      <c r="A1756" s="62">
        <v>202004</v>
      </c>
      <c r="B1756" s="62" t="s">
        <v>2530</v>
      </c>
      <c r="C1756" s="62" t="s">
        <v>2531</v>
      </c>
      <c r="D1756" s="62" t="s">
        <v>2234</v>
      </c>
      <c r="E1756" s="62">
        <v>5323</v>
      </c>
    </row>
    <row r="1757" ht="14.25" spans="1:5">
      <c r="A1757" s="62">
        <v>202006</v>
      </c>
      <c r="B1757" s="62" t="s">
        <v>2524</v>
      </c>
      <c r="C1757" s="62" t="s">
        <v>2528</v>
      </c>
      <c r="D1757" s="62" t="s">
        <v>2527</v>
      </c>
      <c r="E1757" s="62">
        <v>8605</v>
      </c>
    </row>
    <row r="1758" ht="14.25" spans="1:5">
      <c r="A1758" s="62">
        <v>202008</v>
      </c>
      <c r="B1758" s="62" t="s">
        <v>2525</v>
      </c>
      <c r="C1758" s="62" t="s">
        <v>2531</v>
      </c>
      <c r="D1758" s="62" t="s">
        <v>2529</v>
      </c>
      <c r="E1758" s="62">
        <v>1311</v>
      </c>
    </row>
    <row r="1759" ht="14.25" spans="1:5">
      <c r="A1759" s="62">
        <v>202005</v>
      </c>
      <c r="B1759" s="62" t="s">
        <v>2517</v>
      </c>
      <c r="C1759" s="62" t="s">
        <v>2520</v>
      </c>
      <c r="D1759" s="62" t="s">
        <v>2234</v>
      </c>
      <c r="E1759" s="62">
        <v>187</v>
      </c>
    </row>
    <row r="1760" ht="14.25" spans="1:5">
      <c r="A1760" s="62">
        <v>202005</v>
      </c>
      <c r="B1760" s="62" t="s">
        <v>2525</v>
      </c>
      <c r="C1760" s="62" t="s">
        <v>2518</v>
      </c>
      <c r="D1760" s="62" t="s">
        <v>2527</v>
      </c>
      <c r="E1760" s="62">
        <v>16039</v>
      </c>
    </row>
    <row r="1761" ht="14.25" spans="1:5">
      <c r="A1761" s="62">
        <v>202002</v>
      </c>
      <c r="B1761" s="62" t="s">
        <v>2525</v>
      </c>
      <c r="C1761" s="62" t="s">
        <v>2526</v>
      </c>
      <c r="D1761" s="62" t="s">
        <v>2523</v>
      </c>
      <c r="E1761" s="62">
        <v>15467</v>
      </c>
    </row>
    <row r="1762" ht="14.25" spans="1:5">
      <c r="A1762" s="62">
        <v>202005</v>
      </c>
      <c r="B1762" s="62" t="s">
        <v>2519</v>
      </c>
      <c r="C1762" s="62" t="s">
        <v>2518</v>
      </c>
      <c r="D1762" s="62" t="s">
        <v>2529</v>
      </c>
      <c r="E1762" s="62">
        <v>8975</v>
      </c>
    </row>
    <row r="1763" ht="14.25" spans="1:5">
      <c r="A1763" s="62">
        <v>202002</v>
      </c>
      <c r="B1763" s="62" t="s">
        <v>2519</v>
      </c>
      <c r="C1763" s="62" t="s">
        <v>2520</v>
      </c>
      <c r="D1763" s="62" t="s">
        <v>2234</v>
      </c>
      <c r="E1763" s="62">
        <v>10755</v>
      </c>
    </row>
    <row r="1764" ht="14.25" spans="1:5">
      <c r="A1764" s="62">
        <v>202002</v>
      </c>
      <c r="B1764" s="62" t="s">
        <v>2519</v>
      </c>
      <c r="C1764" s="62" t="s">
        <v>2526</v>
      </c>
      <c r="D1764" s="62" t="s">
        <v>2523</v>
      </c>
      <c r="E1764" s="62">
        <v>19155</v>
      </c>
    </row>
    <row r="1765" ht="14.25" spans="1:5">
      <c r="A1765" s="62">
        <v>202008</v>
      </c>
      <c r="B1765" s="62" t="s">
        <v>2530</v>
      </c>
      <c r="C1765" s="62" t="s">
        <v>2521</v>
      </c>
      <c r="D1765" s="62" t="s">
        <v>2223</v>
      </c>
      <c r="E1765" s="62">
        <v>7597</v>
      </c>
    </row>
    <row r="1766" ht="14.25" spans="1:5">
      <c r="A1766" s="62">
        <v>202009</v>
      </c>
      <c r="B1766" s="62" t="s">
        <v>2517</v>
      </c>
      <c r="C1766" s="62" t="s">
        <v>2520</v>
      </c>
      <c r="D1766" s="62" t="s">
        <v>2523</v>
      </c>
      <c r="E1766" s="62">
        <v>5414</v>
      </c>
    </row>
    <row r="1767" ht="14.25" spans="1:5">
      <c r="A1767" s="62">
        <v>202005</v>
      </c>
      <c r="B1767" s="62" t="s">
        <v>2517</v>
      </c>
      <c r="C1767" s="62" t="s">
        <v>2531</v>
      </c>
      <c r="D1767" s="62" t="s">
        <v>2240</v>
      </c>
      <c r="E1767" s="62">
        <v>14251</v>
      </c>
    </row>
    <row r="1768" ht="14.25" spans="1:5">
      <c r="A1768" s="62">
        <v>202007</v>
      </c>
      <c r="B1768" s="62" t="s">
        <v>2530</v>
      </c>
      <c r="C1768" s="62" t="s">
        <v>2528</v>
      </c>
      <c r="D1768" s="62" t="s">
        <v>2223</v>
      </c>
      <c r="E1768" s="62">
        <v>8328</v>
      </c>
    </row>
    <row r="1769" ht="14.25" spans="1:5">
      <c r="A1769" s="62">
        <v>202009</v>
      </c>
      <c r="B1769" s="62" t="s">
        <v>2522</v>
      </c>
      <c r="C1769" s="62" t="s">
        <v>2521</v>
      </c>
      <c r="D1769" s="62" t="s">
        <v>2234</v>
      </c>
      <c r="E1769" s="62">
        <v>15721</v>
      </c>
    </row>
    <row r="1770" ht="14.25" spans="1:5">
      <c r="A1770" s="62">
        <v>202001</v>
      </c>
      <c r="B1770" s="62" t="s">
        <v>2519</v>
      </c>
      <c r="C1770" s="62" t="s">
        <v>2531</v>
      </c>
      <c r="D1770" s="62" t="s">
        <v>2240</v>
      </c>
      <c r="E1770" s="62">
        <v>6593</v>
      </c>
    </row>
    <row r="1771" ht="14.25" spans="1:5">
      <c r="A1771" s="62">
        <v>202007</v>
      </c>
      <c r="B1771" s="62" t="s">
        <v>2522</v>
      </c>
      <c r="C1771" s="62" t="s">
        <v>2531</v>
      </c>
      <c r="D1771" s="62" t="s">
        <v>2240</v>
      </c>
      <c r="E1771" s="62">
        <v>4482</v>
      </c>
    </row>
    <row r="1772" ht="14.25" spans="1:5">
      <c r="A1772" s="62">
        <v>202005</v>
      </c>
      <c r="B1772" s="62" t="s">
        <v>2519</v>
      </c>
      <c r="C1772" s="62" t="s">
        <v>2520</v>
      </c>
      <c r="D1772" s="62" t="s">
        <v>2529</v>
      </c>
      <c r="E1772" s="62">
        <v>6572</v>
      </c>
    </row>
    <row r="1773" ht="14.25" spans="1:5">
      <c r="A1773" s="62">
        <v>202008</v>
      </c>
      <c r="B1773" s="62" t="s">
        <v>2530</v>
      </c>
      <c r="C1773" s="62" t="s">
        <v>2531</v>
      </c>
      <c r="D1773" s="62" t="s">
        <v>2529</v>
      </c>
      <c r="E1773" s="62">
        <v>3647</v>
      </c>
    </row>
    <row r="1774" ht="14.25" spans="1:5">
      <c r="A1774" s="62">
        <v>202003</v>
      </c>
      <c r="B1774" s="62" t="s">
        <v>2519</v>
      </c>
      <c r="C1774" s="62" t="s">
        <v>2531</v>
      </c>
      <c r="D1774" s="62" t="s">
        <v>2529</v>
      </c>
      <c r="E1774" s="62">
        <v>5883</v>
      </c>
    </row>
    <row r="1775" ht="14.25" spans="1:5">
      <c r="A1775" s="62">
        <v>202009</v>
      </c>
      <c r="B1775" s="62" t="s">
        <v>2519</v>
      </c>
      <c r="C1775" s="62" t="s">
        <v>2531</v>
      </c>
      <c r="D1775" s="62" t="s">
        <v>2527</v>
      </c>
      <c r="E1775" s="62">
        <v>16361</v>
      </c>
    </row>
    <row r="1776" ht="14.25" spans="1:5">
      <c r="A1776" s="62">
        <v>202002</v>
      </c>
      <c r="B1776" s="62" t="s">
        <v>2525</v>
      </c>
      <c r="C1776" s="62" t="s">
        <v>2528</v>
      </c>
      <c r="D1776" s="62" t="s">
        <v>2529</v>
      </c>
      <c r="E1776" s="62">
        <v>186</v>
      </c>
    </row>
    <row r="1777" ht="14.25" spans="1:5">
      <c r="A1777" s="62">
        <v>202003</v>
      </c>
      <c r="B1777" s="62" t="s">
        <v>2525</v>
      </c>
      <c r="C1777" s="62" t="s">
        <v>2528</v>
      </c>
      <c r="D1777" s="62" t="s">
        <v>2240</v>
      </c>
      <c r="E1777" s="62">
        <v>14472</v>
      </c>
    </row>
    <row r="1778" ht="14.25" spans="1:5">
      <c r="A1778" s="62">
        <v>202005</v>
      </c>
      <c r="B1778" s="62" t="s">
        <v>2524</v>
      </c>
      <c r="C1778" s="62" t="s">
        <v>2520</v>
      </c>
      <c r="D1778" s="62" t="s">
        <v>2529</v>
      </c>
      <c r="E1778" s="62">
        <v>10999</v>
      </c>
    </row>
    <row r="1779" ht="14.25" spans="1:5">
      <c r="A1779" s="62">
        <v>202007</v>
      </c>
      <c r="B1779" s="62" t="s">
        <v>2522</v>
      </c>
      <c r="C1779" s="62" t="s">
        <v>2520</v>
      </c>
      <c r="D1779" s="62" t="s">
        <v>2223</v>
      </c>
      <c r="E1779" s="62">
        <v>6067</v>
      </c>
    </row>
    <row r="1780" ht="14.25" spans="1:5">
      <c r="A1780" s="62">
        <v>202001</v>
      </c>
      <c r="B1780" s="62" t="s">
        <v>2524</v>
      </c>
      <c r="C1780" s="62" t="s">
        <v>2520</v>
      </c>
      <c r="D1780" s="62" t="s">
        <v>2527</v>
      </c>
      <c r="E1780" s="62">
        <v>19978</v>
      </c>
    </row>
    <row r="1781" ht="14.25" spans="1:5">
      <c r="A1781" s="62">
        <v>202003</v>
      </c>
      <c r="B1781" s="62" t="s">
        <v>2524</v>
      </c>
      <c r="C1781" s="62" t="s">
        <v>2531</v>
      </c>
      <c r="D1781" s="62" t="s">
        <v>2527</v>
      </c>
      <c r="E1781" s="62">
        <v>3925</v>
      </c>
    </row>
    <row r="1782" ht="14.25" spans="1:5">
      <c r="A1782" s="62">
        <v>202004</v>
      </c>
      <c r="B1782" s="62" t="s">
        <v>2517</v>
      </c>
      <c r="C1782" s="62" t="s">
        <v>2518</v>
      </c>
      <c r="D1782" s="62" t="s">
        <v>2529</v>
      </c>
      <c r="E1782" s="62">
        <v>313</v>
      </c>
    </row>
    <row r="1783" ht="14.25" spans="1:5">
      <c r="A1783" s="62">
        <v>202004</v>
      </c>
      <c r="B1783" s="62" t="s">
        <v>2530</v>
      </c>
      <c r="C1783" s="62" t="s">
        <v>2518</v>
      </c>
      <c r="D1783" s="62" t="s">
        <v>2234</v>
      </c>
      <c r="E1783" s="62">
        <v>19484</v>
      </c>
    </row>
    <row r="1784" ht="14.25" spans="1:5">
      <c r="A1784" s="62">
        <v>202005</v>
      </c>
      <c r="B1784" s="62" t="s">
        <v>2519</v>
      </c>
      <c r="C1784" s="62" t="s">
        <v>2526</v>
      </c>
      <c r="D1784" s="62" t="s">
        <v>2223</v>
      </c>
      <c r="E1784" s="62">
        <v>975</v>
      </c>
    </row>
    <row r="1785" ht="14.25" spans="1:5">
      <c r="A1785" s="62">
        <v>202008</v>
      </c>
      <c r="B1785" s="62" t="s">
        <v>2524</v>
      </c>
      <c r="C1785" s="62" t="s">
        <v>2528</v>
      </c>
      <c r="D1785" s="62" t="s">
        <v>2523</v>
      </c>
      <c r="E1785" s="62">
        <v>9816</v>
      </c>
    </row>
    <row r="1786" ht="14.25" spans="1:5">
      <c r="A1786" s="62">
        <v>202004</v>
      </c>
      <c r="B1786" s="62" t="s">
        <v>2525</v>
      </c>
      <c r="C1786" s="62" t="s">
        <v>2520</v>
      </c>
      <c r="D1786" s="62" t="s">
        <v>2223</v>
      </c>
      <c r="E1786" s="62">
        <v>4212</v>
      </c>
    </row>
    <row r="1787" ht="14.25" spans="1:5">
      <c r="A1787" s="62">
        <v>202009</v>
      </c>
      <c r="B1787" s="62" t="s">
        <v>2522</v>
      </c>
      <c r="C1787" s="62" t="s">
        <v>2521</v>
      </c>
      <c r="D1787" s="62" t="s">
        <v>2240</v>
      </c>
      <c r="E1787" s="62">
        <v>6351</v>
      </c>
    </row>
    <row r="1788" ht="14.25" spans="1:5">
      <c r="A1788" s="62">
        <v>202006</v>
      </c>
      <c r="B1788" s="62" t="s">
        <v>2530</v>
      </c>
      <c r="C1788" s="62" t="s">
        <v>2521</v>
      </c>
      <c r="D1788" s="62" t="s">
        <v>2523</v>
      </c>
      <c r="E1788" s="62">
        <v>2910</v>
      </c>
    </row>
    <row r="1789" ht="14.25" spans="1:5">
      <c r="A1789" s="62">
        <v>202006</v>
      </c>
      <c r="B1789" s="62" t="s">
        <v>2525</v>
      </c>
      <c r="C1789" s="62" t="s">
        <v>2528</v>
      </c>
      <c r="D1789" s="62" t="s">
        <v>2523</v>
      </c>
      <c r="E1789" s="62">
        <v>19463</v>
      </c>
    </row>
    <row r="1790" ht="14.25" spans="1:5">
      <c r="A1790" s="62">
        <v>202004</v>
      </c>
      <c r="B1790" s="62" t="s">
        <v>2524</v>
      </c>
      <c r="C1790" s="62" t="s">
        <v>2520</v>
      </c>
      <c r="D1790" s="62" t="s">
        <v>2240</v>
      </c>
      <c r="E1790" s="62">
        <v>15798</v>
      </c>
    </row>
    <row r="1791" ht="14.25" spans="1:5">
      <c r="A1791" s="62">
        <v>202001</v>
      </c>
      <c r="B1791" s="62" t="s">
        <v>2524</v>
      </c>
      <c r="C1791" s="62" t="s">
        <v>2528</v>
      </c>
      <c r="D1791" s="62" t="s">
        <v>2223</v>
      </c>
      <c r="E1791" s="62">
        <v>9383</v>
      </c>
    </row>
    <row r="1792" ht="14.25" spans="1:5">
      <c r="A1792" s="62">
        <v>202003</v>
      </c>
      <c r="B1792" s="62" t="s">
        <v>2530</v>
      </c>
      <c r="C1792" s="62" t="s">
        <v>2526</v>
      </c>
      <c r="D1792" s="62" t="s">
        <v>2527</v>
      </c>
      <c r="E1792" s="62">
        <v>1855</v>
      </c>
    </row>
    <row r="1793" ht="14.25" spans="1:5">
      <c r="A1793" s="62">
        <v>202007</v>
      </c>
      <c r="B1793" s="62" t="s">
        <v>2519</v>
      </c>
      <c r="C1793" s="62" t="s">
        <v>2528</v>
      </c>
      <c r="D1793" s="62" t="s">
        <v>2234</v>
      </c>
      <c r="E1793" s="62">
        <v>3479</v>
      </c>
    </row>
    <row r="1794" ht="14.25" spans="1:5">
      <c r="A1794" s="62">
        <v>202003</v>
      </c>
      <c r="B1794" s="62" t="s">
        <v>2522</v>
      </c>
      <c r="C1794" s="62" t="s">
        <v>2526</v>
      </c>
      <c r="D1794" s="62" t="s">
        <v>2523</v>
      </c>
      <c r="E1794" s="62">
        <v>18769</v>
      </c>
    </row>
    <row r="1795" ht="14.25" spans="1:5">
      <c r="A1795" s="62">
        <v>202002</v>
      </c>
      <c r="B1795" s="62" t="s">
        <v>2517</v>
      </c>
      <c r="C1795" s="62" t="s">
        <v>2520</v>
      </c>
      <c r="D1795" s="62" t="s">
        <v>2523</v>
      </c>
      <c r="E1795" s="62">
        <v>10159</v>
      </c>
    </row>
    <row r="1796" ht="14.25" spans="1:5">
      <c r="A1796" s="62">
        <v>202008</v>
      </c>
      <c r="B1796" s="62" t="s">
        <v>2530</v>
      </c>
      <c r="C1796" s="62" t="s">
        <v>2526</v>
      </c>
      <c r="D1796" s="62" t="s">
        <v>2223</v>
      </c>
      <c r="E1796" s="62">
        <v>12410</v>
      </c>
    </row>
    <row r="1797" ht="14.25" spans="1:5">
      <c r="A1797" s="62">
        <v>202009</v>
      </c>
      <c r="B1797" s="62" t="s">
        <v>2517</v>
      </c>
      <c r="C1797" s="62" t="s">
        <v>2518</v>
      </c>
      <c r="D1797" s="62" t="s">
        <v>2527</v>
      </c>
      <c r="E1797" s="62">
        <v>6642</v>
      </c>
    </row>
    <row r="1798" ht="14.25" spans="1:5">
      <c r="A1798" s="62">
        <v>202006</v>
      </c>
      <c r="B1798" s="62" t="s">
        <v>2517</v>
      </c>
      <c r="C1798" s="62" t="s">
        <v>2528</v>
      </c>
      <c r="D1798" s="62" t="s">
        <v>2234</v>
      </c>
      <c r="E1798" s="62">
        <v>2443</v>
      </c>
    </row>
    <row r="1799" ht="14.25" spans="1:5">
      <c r="A1799" s="62">
        <v>202001</v>
      </c>
      <c r="B1799" s="62" t="s">
        <v>2522</v>
      </c>
      <c r="C1799" s="62" t="s">
        <v>2521</v>
      </c>
      <c r="D1799" s="62" t="s">
        <v>2234</v>
      </c>
      <c r="E1799" s="62">
        <v>8459</v>
      </c>
    </row>
    <row r="1800" ht="14.25" spans="1:5">
      <c r="A1800" s="62">
        <v>202005</v>
      </c>
      <c r="B1800" s="62" t="s">
        <v>2524</v>
      </c>
      <c r="C1800" s="62" t="s">
        <v>2526</v>
      </c>
      <c r="D1800" s="62" t="s">
        <v>2240</v>
      </c>
      <c r="E1800" s="62">
        <v>15014</v>
      </c>
    </row>
    <row r="1801" ht="14.25" spans="1:5">
      <c r="A1801" s="62">
        <v>202005</v>
      </c>
      <c r="B1801" s="62" t="s">
        <v>2525</v>
      </c>
      <c r="C1801" s="62" t="s">
        <v>2518</v>
      </c>
      <c r="D1801" s="62" t="s">
        <v>2523</v>
      </c>
      <c r="E1801" s="62">
        <v>2886</v>
      </c>
    </row>
    <row r="1802" ht="14.25" spans="1:5">
      <c r="A1802" s="62">
        <v>202001</v>
      </c>
      <c r="B1802" s="62" t="s">
        <v>2522</v>
      </c>
      <c r="C1802" s="62" t="s">
        <v>2521</v>
      </c>
      <c r="D1802" s="62" t="s">
        <v>2527</v>
      </c>
      <c r="E1802" s="62">
        <v>462</v>
      </c>
    </row>
    <row r="1803" ht="14.25" spans="1:5">
      <c r="A1803" s="62">
        <v>202003</v>
      </c>
      <c r="B1803" s="62" t="s">
        <v>2530</v>
      </c>
      <c r="C1803" s="62" t="s">
        <v>2528</v>
      </c>
      <c r="D1803" s="62" t="s">
        <v>2240</v>
      </c>
      <c r="E1803" s="62">
        <v>3881</v>
      </c>
    </row>
    <row r="1804" ht="14.25" spans="1:5">
      <c r="A1804" s="62">
        <v>202002</v>
      </c>
      <c r="B1804" s="62" t="s">
        <v>2525</v>
      </c>
      <c r="C1804" s="62" t="s">
        <v>2520</v>
      </c>
      <c r="D1804" s="62" t="s">
        <v>2527</v>
      </c>
      <c r="E1804" s="62">
        <v>7780</v>
      </c>
    </row>
    <row r="1805" ht="14.25" spans="1:5">
      <c r="A1805" s="62">
        <v>202007</v>
      </c>
      <c r="B1805" s="62" t="s">
        <v>2517</v>
      </c>
      <c r="C1805" s="62" t="s">
        <v>2518</v>
      </c>
      <c r="D1805" s="62" t="s">
        <v>2240</v>
      </c>
      <c r="E1805" s="62">
        <v>4727</v>
      </c>
    </row>
    <row r="1806" ht="14.25" spans="1:5">
      <c r="A1806" s="62">
        <v>202009</v>
      </c>
      <c r="B1806" s="62" t="s">
        <v>2517</v>
      </c>
      <c r="C1806" s="62" t="s">
        <v>2526</v>
      </c>
      <c r="D1806" s="62" t="s">
        <v>2223</v>
      </c>
      <c r="E1806" s="62">
        <v>19753</v>
      </c>
    </row>
    <row r="1807" ht="14.25" spans="1:5">
      <c r="A1807" s="62">
        <v>202007</v>
      </c>
      <c r="B1807" s="62" t="s">
        <v>2525</v>
      </c>
      <c r="C1807" s="62" t="s">
        <v>2521</v>
      </c>
      <c r="D1807" s="62" t="s">
        <v>2529</v>
      </c>
      <c r="E1807" s="62">
        <v>14873</v>
      </c>
    </row>
    <row r="1808" ht="14.25" spans="1:5">
      <c r="A1808" s="62">
        <v>202004</v>
      </c>
      <c r="B1808" s="62" t="s">
        <v>2519</v>
      </c>
      <c r="C1808" s="62" t="s">
        <v>2520</v>
      </c>
      <c r="D1808" s="62" t="s">
        <v>2527</v>
      </c>
      <c r="E1808" s="62">
        <v>11112</v>
      </c>
    </row>
    <row r="1809" ht="14.25" spans="1:5">
      <c r="A1809" s="62">
        <v>202002</v>
      </c>
      <c r="B1809" s="62" t="s">
        <v>2517</v>
      </c>
      <c r="C1809" s="62" t="s">
        <v>2528</v>
      </c>
      <c r="D1809" s="62" t="s">
        <v>2527</v>
      </c>
      <c r="E1809" s="62">
        <v>3748</v>
      </c>
    </row>
    <row r="1810" ht="14.25" spans="1:5">
      <c r="A1810" s="62">
        <v>202005</v>
      </c>
      <c r="B1810" s="62" t="s">
        <v>2524</v>
      </c>
      <c r="C1810" s="62" t="s">
        <v>2520</v>
      </c>
      <c r="D1810" s="62" t="s">
        <v>2527</v>
      </c>
      <c r="E1810" s="62">
        <v>3715</v>
      </c>
    </row>
    <row r="1811" ht="14.25" spans="1:5">
      <c r="A1811" s="62">
        <v>202006</v>
      </c>
      <c r="B1811" s="62" t="s">
        <v>2524</v>
      </c>
      <c r="C1811" s="62" t="s">
        <v>2520</v>
      </c>
      <c r="D1811" s="62" t="s">
        <v>2527</v>
      </c>
      <c r="E1811" s="62">
        <v>1046</v>
      </c>
    </row>
    <row r="1812" ht="14.25" spans="1:5">
      <c r="A1812" s="62">
        <v>202002</v>
      </c>
      <c r="B1812" s="62" t="s">
        <v>2524</v>
      </c>
      <c r="C1812" s="62" t="s">
        <v>2521</v>
      </c>
      <c r="D1812" s="62" t="s">
        <v>2523</v>
      </c>
      <c r="E1812" s="62">
        <v>622</v>
      </c>
    </row>
    <row r="1813" ht="14.25" spans="1:5">
      <c r="A1813" s="62">
        <v>202001</v>
      </c>
      <c r="B1813" s="62" t="s">
        <v>2519</v>
      </c>
      <c r="C1813" s="62" t="s">
        <v>2520</v>
      </c>
      <c r="D1813" s="62" t="s">
        <v>2223</v>
      </c>
      <c r="E1813" s="62">
        <v>16459</v>
      </c>
    </row>
    <row r="1814" ht="14.25" spans="1:5">
      <c r="A1814" s="62">
        <v>202004</v>
      </c>
      <c r="B1814" s="62" t="s">
        <v>2524</v>
      </c>
      <c r="C1814" s="62" t="s">
        <v>2531</v>
      </c>
      <c r="D1814" s="62" t="s">
        <v>2234</v>
      </c>
      <c r="E1814" s="62">
        <v>12335</v>
      </c>
    </row>
    <row r="1815" ht="14.25" spans="1:5">
      <c r="A1815" s="62">
        <v>202003</v>
      </c>
      <c r="B1815" s="62" t="s">
        <v>2525</v>
      </c>
      <c r="C1815" s="62" t="s">
        <v>2531</v>
      </c>
      <c r="D1815" s="62" t="s">
        <v>2240</v>
      </c>
      <c r="E1815" s="62">
        <v>19992</v>
      </c>
    </row>
    <row r="1816" ht="14.25" spans="1:5">
      <c r="A1816" s="62">
        <v>202005</v>
      </c>
      <c r="B1816" s="62" t="s">
        <v>2517</v>
      </c>
      <c r="C1816" s="62" t="s">
        <v>2531</v>
      </c>
      <c r="D1816" s="62" t="s">
        <v>2223</v>
      </c>
      <c r="E1816" s="62">
        <v>4405</v>
      </c>
    </row>
    <row r="1817" ht="14.25" spans="1:5">
      <c r="A1817" s="62">
        <v>202004</v>
      </c>
      <c r="B1817" s="62" t="s">
        <v>2525</v>
      </c>
      <c r="C1817" s="62" t="s">
        <v>2526</v>
      </c>
      <c r="D1817" s="62" t="s">
        <v>2240</v>
      </c>
      <c r="E1817" s="62">
        <v>19344</v>
      </c>
    </row>
    <row r="1818" ht="14.25" spans="1:5">
      <c r="A1818" s="62">
        <v>202005</v>
      </c>
      <c r="B1818" s="62" t="s">
        <v>2525</v>
      </c>
      <c r="C1818" s="62" t="s">
        <v>2526</v>
      </c>
      <c r="D1818" s="62" t="s">
        <v>2223</v>
      </c>
      <c r="E1818" s="62">
        <v>18081</v>
      </c>
    </row>
    <row r="1819" ht="14.25" spans="1:5">
      <c r="A1819" s="62">
        <v>202009</v>
      </c>
      <c r="B1819" s="62" t="s">
        <v>2517</v>
      </c>
      <c r="C1819" s="62" t="s">
        <v>2526</v>
      </c>
      <c r="D1819" s="62" t="s">
        <v>2240</v>
      </c>
      <c r="E1819" s="62">
        <v>10750</v>
      </c>
    </row>
    <row r="1820" ht="14.25" spans="1:5">
      <c r="A1820" s="62">
        <v>202001</v>
      </c>
      <c r="B1820" s="62" t="s">
        <v>2517</v>
      </c>
      <c r="C1820" s="62" t="s">
        <v>2531</v>
      </c>
      <c r="D1820" s="62" t="s">
        <v>2523</v>
      </c>
      <c r="E1820" s="62">
        <v>6243</v>
      </c>
    </row>
    <row r="1821" ht="14.25" spans="1:5">
      <c r="A1821" s="62">
        <v>202008</v>
      </c>
      <c r="B1821" s="62" t="s">
        <v>2525</v>
      </c>
      <c r="C1821" s="62" t="s">
        <v>2526</v>
      </c>
      <c r="D1821" s="62" t="s">
        <v>2529</v>
      </c>
      <c r="E1821" s="62">
        <v>3637</v>
      </c>
    </row>
    <row r="1822" ht="14.25" spans="1:5">
      <c r="A1822" s="62">
        <v>202006</v>
      </c>
      <c r="B1822" s="62" t="s">
        <v>2524</v>
      </c>
      <c r="C1822" s="62" t="s">
        <v>2518</v>
      </c>
      <c r="D1822" s="62" t="s">
        <v>2527</v>
      </c>
      <c r="E1822" s="62">
        <v>488</v>
      </c>
    </row>
    <row r="1823" ht="14.25" spans="1:5">
      <c r="A1823" s="62">
        <v>202001</v>
      </c>
      <c r="B1823" s="62" t="s">
        <v>2519</v>
      </c>
      <c r="C1823" s="62" t="s">
        <v>2531</v>
      </c>
      <c r="D1823" s="62" t="s">
        <v>2223</v>
      </c>
      <c r="E1823" s="62">
        <v>9498</v>
      </c>
    </row>
    <row r="1824" ht="14.25" spans="1:5">
      <c r="A1824" s="62">
        <v>202004</v>
      </c>
      <c r="B1824" s="62" t="s">
        <v>2525</v>
      </c>
      <c r="C1824" s="62" t="s">
        <v>2518</v>
      </c>
      <c r="D1824" s="62" t="s">
        <v>2223</v>
      </c>
      <c r="E1824" s="62">
        <v>9578</v>
      </c>
    </row>
    <row r="1825" ht="14.25" spans="1:5">
      <c r="A1825" s="62">
        <v>202001</v>
      </c>
      <c r="B1825" s="62" t="s">
        <v>2524</v>
      </c>
      <c r="C1825" s="62" t="s">
        <v>2526</v>
      </c>
      <c r="D1825" s="62" t="s">
        <v>2529</v>
      </c>
      <c r="E1825" s="62">
        <v>17633</v>
      </c>
    </row>
    <row r="1826" ht="14.25" spans="1:5">
      <c r="A1826" s="62">
        <v>202002</v>
      </c>
      <c r="B1826" s="62" t="s">
        <v>2525</v>
      </c>
      <c r="C1826" s="62" t="s">
        <v>2520</v>
      </c>
      <c r="D1826" s="62" t="s">
        <v>2234</v>
      </c>
      <c r="E1826" s="62">
        <v>13389</v>
      </c>
    </row>
    <row r="1827" ht="14.25" spans="1:5">
      <c r="A1827" s="62">
        <v>202009</v>
      </c>
      <c r="B1827" s="62" t="s">
        <v>2525</v>
      </c>
      <c r="C1827" s="62" t="s">
        <v>2518</v>
      </c>
      <c r="D1827" s="62" t="s">
        <v>2529</v>
      </c>
      <c r="E1827" s="62">
        <v>13845</v>
      </c>
    </row>
    <row r="1828" ht="14.25" spans="1:5">
      <c r="A1828" s="62">
        <v>202007</v>
      </c>
      <c r="B1828" s="62" t="s">
        <v>2525</v>
      </c>
      <c r="C1828" s="62" t="s">
        <v>2526</v>
      </c>
      <c r="D1828" s="62" t="s">
        <v>2234</v>
      </c>
      <c r="E1828" s="62">
        <v>3068</v>
      </c>
    </row>
    <row r="1829" ht="14.25" spans="1:5">
      <c r="A1829" s="62">
        <v>202002</v>
      </c>
      <c r="B1829" s="62" t="s">
        <v>2522</v>
      </c>
      <c r="C1829" s="62" t="s">
        <v>2520</v>
      </c>
      <c r="D1829" s="62" t="s">
        <v>2529</v>
      </c>
      <c r="E1829" s="62">
        <v>14172</v>
      </c>
    </row>
    <row r="1830" ht="14.25" spans="1:5">
      <c r="A1830" s="62">
        <v>202002</v>
      </c>
      <c r="B1830" s="62" t="s">
        <v>2530</v>
      </c>
      <c r="C1830" s="62" t="s">
        <v>2521</v>
      </c>
      <c r="D1830" s="62" t="s">
        <v>2223</v>
      </c>
      <c r="E1830" s="62">
        <v>14832</v>
      </c>
    </row>
    <row r="1831" ht="14.25" spans="1:5">
      <c r="A1831" s="62">
        <v>202009</v>
      </c>
      <c r="B1831" s="62" t="s">
        <v>2519</v>
      </c>
      <c r="C1831" s="62" t="s">
        <v>2520</v>
      </c>
      <c r="D1831" s="62" t="s">
        <v>2527</v>
      </c>
      <c r="E1831" s="62">
        <v>16892</v>
      </c>
    </row>
    <row r="1832" ht="14.25" spans="1:5">
      <c r="A1832" s="62">
        <v>202004</v>
      </c>
      <c r="B1832" s="62" t="s">
        <v>2517</v>
      </c>
      <c r="C1832" s="62" t="s">
        <v>2526</v>
      </c>
      <c r="D1832" s="62" t="s">
        <v>2234</v>
      </c>
      <c r="E1832" s="62">
        <v>16351</v>
      </c>
    </row>
    <row r="1833" ht="14.25" spans="1:5">
      <c r="A1833" s="62">
        <v>202009</v>
      </c>
      <c r="B1833" s="62" t="s">
        <v>2522</v>
      </c>
      <c r="C1833" s="62" t="s">
        <v>2531</v>
      </c>
      <c r="D1833" s="62" t="s">
        <v>2234</v>
      </c>
      <c r="E1833" s="62">
        <v>5693</v>
      </c>
    </row>
    <row r="1834" ht="14.25" spans="1:5">
      <c r="A1834" s="62">
        <v>202009</v>
      </c>
      <c r="B1834" s="62" t="s">
        <v>2519</v>
      </c>
      <c r="C1834" s="62" t="s">
        <v>2518</v>
      </c>
      <c r="D1834" s="62" t="s">
        <v>2523</v>
      </c>
      <c r="E1834" s="62">
        <v>2586</v>
      </c>
    </row>
    <row r="1835" ht="14.25" spans="1:5">
      <c r="A1835" s="62">
        <v>202004</v>
      </c>
      <c r="B1835" s="62" t="s">
        <v>2524</v>
      </c>
      <c r="C1835" s="62" t="s">
        <v>2526</v>
      </c>
      <c r="D1835" s="62" t="s">
        <v>2240</v>
      </c>
      <c r="E1835" s="62">
        <v>7785</v>
      </c>
    </row>
    <row r="1836" ht="14.25" spans="1:5">
      <c r="A1836" s="62">
        <v>202006</v>
      </c>
      <c r="B1836" s="62" t="s">
        <v>2519</v>
      </c>
      <c r="C1836" s="62" t="s">
        <v>2531</v>
      </c>
      <c r="D1836" s="62" t="s">
        <v>2223</v>
      </c>
      <c r="E1836" s="62">
        <v>3950</v>
      </c>
    </row>
    <row r="1837" ht="14.25" spans="1:5">
      <c r="A1837" s="62">
        <v>202009</v>
      </c>
      <c r="B1837" s="62" t="s">
        <v>2517</v>
      </c>
      <c r="C1837" s="62" t="s">
        <v>2528</v>
      </c>
      <c r="D1837" s="62" t="s">
        <v>2240</v>
      </c>
      <c r="E1837" s="62">
        <v>17239</v>
      </c>
    </row>
    <row r="1838" ht="14.25" spans="1:5">
      <c r="A1838" s="62">
        <v>202006</v>
      </c>
      <c r="B1838" s="62" t="s">
        <v>2519</v>
      </c>
      <c r="C1838" s="62" t="s">
        <v>2518</v>
      </c>
      <c r="D1838" s="62" t="s">
        <v>2523</v>
      </c>
      <c r="E1838" s="62">
        <v>5315</v>
      </c>
    </row>
    <row r="1839" ht="14.25" spans="1:5">
      <c r="A1839" s="62">
        <v>202001</v>
      </c>
      <c r="B1839" s="62" t="s">
        <v>2517</v>
      </c>
      <c r="C1839" s="62" t="s">
        <v>2531</v>
      </c>
      <c r="D1839" s="62" t="s">
        <v>2234</v>
      </c>
      <c r="E1839" s="62">
        <v>14096</v>
      </c>
    </row>
    <row r="1840" ht="14.25" spans="1:5">
      <c r="A1840" s="62">
        <v>202006</v>
      </c>
      <c r="B1840" s="62" t="s">
        <v>2517</v>
      </c>
      <c r="C1840" s="62" t="s">
        <v>2526</v>
      </c>
      <c r="D1840" s="62" t="s">
        <v>2234</v>
      </c>
      <c r="E1840" s="62">
        <v>2376</v>
      </c>
    </row>
    <row r="1841" ht="14.25" spans="1:5">
      <c r="A1841" s="62">
        <v>202002</v>
      </c>
      <c r="B1841" s="62" t="s">
        <v>2519</v>
      </c>
      <c r="C1841" s="62" t="s">
        <v>2518</v>
      </c>
      <c r="D1841" s="62" t="s">
        <v>2527</v>
      </c>
      <c r="E1841" s="62">
        <v>16482</v>
      </c>
    </row>
    <row r="1842" ht="14.25" spans="1:5">
      <c r="A1842" s="62">
        <v>202001</v>
      </c>
      <c r="B1842" s="62" t="s">
        <v>2525</v>
      </c>
      <c r="C1842" s="62" t="s">
        <v>2528</v>
      </c>
      <c r="D1842" s="62" t="s">
        <v>2234</v>
      </c>
      <c r="E1842" s="62">
        <v>3556</v>
      </c>
    </row>
    <row r="1843" ht="14.25" spans="1:5">
      <c r="A1843" s="62">
        <v>202002</v>
      </c>
      <c r="B1843" s="62" t="s">
        <v>2524</v>
      </c>
      <c r="C1843" s="62" t="s">
        <v>2531</v>
      </c>
      <c r="D1843" s="62" t="s">
        <v>2529</v>
      </c>
      <c r="E1843" s="62">
        <v>16383</v>
      </c>
    </row>
    <row r="1844" ht="14.25" spans="1:5">
      <c r="A1844" s="62">
        <v>202007</v>
      </c>
      <c r="B1844" s="62" t="s">
        <v>2517</v>
      </c>
      <c r="C1844" s="62" t="s">
        <v>2520</v>
      </c>
      <c r="D1844" s="62" t="s">
        <v>2234</v>
      </c>
      <c r="E1844" s="62">
        <v>10036</v>
      </c>
    </row>
    <row r="1845" ht="14.25" spans="1:5">
      <c r="A1845" s="62">
        <v>202009</v>
      </c>
      <c r="B1845" s="62" t="s">
        <v>2530</v>
      </c>
      <c r="C1845" s="62" t="s">
        <v>2528</v>
      </c>
      <c r="D1845" s="62" t="s">
        <v>2529</v>
      </c>
      <c r="E1845" s="62">
        <v>10541</v>
      </c>
    </row>
    <row r="1846" ht="14.25" spans="1:5">
      <c r="A1846" s="62">
        <v>202002</v>
      </c>
      <c r="B1846" s="62" t="s">
        <v>2524</v>
      </c>
      <c r="C1846" s="62" t="s">
        <v>2518</v>
      </c>
      <c r="D1846" s="62" t="s">
        <v>2529</v>
      </c>
      <c r="E1846" s="62">
        <v>14724</v>
      </c>
    </row>
    <row r="1847" ht="14.25" spans="1:5">
      <c r="A1847" s="62">
        <v>202001</v>
      </c>
      <c r="B1847" s="62" t="s">
        <v>2524</v>
      </c>
      <c r="C1847" s="62" t="s">
        <v>2526</v>
      </c>
      <c r="D1847" s="62" t="s">
        <v>2527</v>
      </c>
      <c r="E1847" s="62">
        <v>17164</v>
      </c>
    </row>
    <row r="1848" ht="14.25" spans="1:5">
      <c r="A1848" s="62">
        <v>202004</v>
      </c>
      <c r="B1848" s="62" t="s">
        <v>2530</v>
      </c>
      <c r="C1848" s="62" t="s">
        <v>2520</v>
      </c>
      <c r="D1848" s="62" t="s">
        <v>2240</v>
      </c>
      <c r="E1848" s="62">
        <v>18477</v>
      </c>
    </row>
    <row r="1849" ht="14.25" spans="1:5">
      <c r="A1849" s="62">
        <v>202002</v>
      </c>
      <c r="B1849" s="62" t="s">
        <v>2517</v>
      </c>
      <c r="C1849" s="62" t="s">
        <v>2520</v>
      </c>
      <c r="D1849" s="62" t="s">
        <v>2234</v>
      </c>
      <c r="E1849" s="62">
        <v>8158</v>
      </c>
    </row>
    <row r="1850" ht="14.25" spans="1:5">
      <c r="A1850" s="62">
        <v>202002</v>
      </c>
      <c r="B1850" s="62" t="s">
        <v>2530</v>
      </c>
      <c r="C1850" s="62" t="s">
        <v>2526</v>
      </c>
      <c r="D1850" s="62" t="s">
        <v>2527</v>
      </c>
      <c r="E1850" s="62">
        <v>9434</v>
      </c>
    </row>
    <row r="1851" ht="14.25" spans="1:5">
      <c r="A1851" s="62">
        <v>202004</v>
      </c>
      <c r="B1851" s="62" t="s">
        <v>2530</v>
      </c>
      <c r="C1851" s="62" t="s">
        <v>2528</v>
      </c>
      <c r="D1851" s="62" t="s">
        <v>2234</v>
      </c>
      <c r="E1851" s="62">
        <v>9887</v>
      </c>
    </row>
    <row r="1852" ht="14.25" spans="1:5">
      <c r="A1852" s="62">
        <v>202002</v>
      </c>
      <c r="B1852" s="62" t="s">
        <v>2517</v>
      </c>
      <c r="C1852" s="62" t="s">
        <v>2520</v>
      </c>
      <c r="D1852" s="62" t="s">
        <v>2240</v>
      </c>
      <c r="E1852" s="62">
        <v>15205</v>
      </c>
    </row>
    <row r="1853" ht="14.25" spans="1:5">
      <c r="A1853" s="62">
        <v>202008</v>
      </c>
      <c r="B1853" s="62" t="s">
        <v>2525</v>
      </c>
      <c r="C1853" s="62" t="s">
        <v>2520</v>
      </c>
      <c r="D1853" s="62" t="s">
        <v>2527</v>
      </c>
      <c r="E1853" s="62">
        <v>792</v>
      </c>
    </row>
    <row r="1854" ht="14.25" spans="1:5">
      <c r="A1854" s="62">
        <v>202009</v>
      </c>
      <c r="B1854" s="62" t="s">
        <v>2524</v>
      </c>
      <c r="C1854" s="62" t="s">
        <v>2526</v>
      </c>
      <c r="D1854" s="62" t="s">
        <v>2234</v>
      </c>
      <c r="E1854" s="62">
        <v>6629</v>
      </c>
    </row>
    <row r="1855" ht="14.25" spans="1:5">
      <c r="A1855" s="62">
        <v>202006</v>
      </c>
      <c r="B1855" s="62" t="s">
        <v>2522</v>
      </c>
      <c r="C1855" s="62" t="s">
        <v>2521</v>
      </c>
      <c r="D1855" s="62" t="s">
        <v>2527</v>
      </c>
      <c r="E1855" s="62">
        <v>12361</v>
      </c>
    </row>
    <row r="1856" ht="14.25" spans="1:5">
      <c r="A1856" s="62">
        <v>202002</v>
      </c>
      <c r="B1856" s="62" t="s">
        <v>2517</v>
      </c>
      <c r="C1856" s="62" t="s">
        <v>2518</v>
      </c>
      <c r="D1856" s="62" t="s">
        <v>2523</v>
      </c>
      <c r="E1856" s="62">
        <v>1782</v>
      </c>
    </row>
    <row r="1857" ht="14.25" spans="1:5">
      <c r="A1857" s="62">
        <v>202002</v>
      </c>
      <c r="B1857" s="62" t="s">
        <v>2522</v>
      </c>
      <c r="C1857" s="62" t="s">
        <v>2520</v>
      </c>
      <c r="D1857" s="62" t="s">
        <v>2234</v>
      </c>
      <c r="E1857" s="62">
        <v>2373</v>
      </c>
    </row>
    <row r="1858" ht="14.25" spans="1:5">
      <c r="A1858" s="62">
        <v>202007</v>
      </c>
      <c r="B1858" s="62" t="s">
        <v>2524</v>
      </c>
      <c r="C1858" s="62" t="s">
        <v>2526</v>
      </c>
      <c r="D1858" s="62" t="s">
        <v>2523</v>
      </c>
      <c r="E1858" s="62">
        <v>5756</v>
      </c>
    </row>
    <row r="1859" ht="14.25" spans="1:5">
      <c r="A1859" s="62">
        <v>202003</v>
      </c>
      <c r="B1859" s="62" t="s">
        <v>2530</v>
      </c>
      <c r="C1859" s="62" t="s">
        <v>2528</v>
      </c>
      <c r="D1859" s="62" t="s">
        <v>2527</v>
      </c>
      <c r="E1859" s="62">
        <v>7255</v>
      </c>
    </row>
    <row r="1860" ht="14.25" spans="1:5">
      <c r="A1860" s="62">
        <v>202006</v>
      </c>
      <c r="B1860" s="62" t="s">
        <v>2530</v>
      </c>
      <c r="C1860" s="62" t="s">
        <v>2520</v>
      </c>
      <c r="D1860" s="62" t="s">
        <v>2527</v>
      </c>
      <c r="E1860" s="62">
        <v>4214</v>
      </c>
    </row>
    <row r="1861" ht="14.25" spans="1:5">
      <c r="A1861" s="62">
        <v>202007</v>
      </c>
      <c r="B1861" s="62" t="s">
        <v>2519</v>
      </c>
      <c r="C1861" s="62" t="s">
        <v>2528</v>
      </c>
      <c r="D1861" s="62" t="s">
        <v>2240</v>
      </c>
      <c r="E1861" s="62">
        <v>7654</v>
      </c>
    </row>
    <row r="1862" ht="14.25" spans="1:5">
      <c r="A1862" s="62">
        <v>202009</v>
      </c>
      <c r="B1862" s="62" t="s">
        <v>2519</v>
      </c>
      <c r="C1862" s="62" t="s">
        <v>2518</v>
      </c>
      <c r="D1862" s="62" t="s">
        <v>2527</v>
      </c>
      <c r="E1862" s="62">
        <v>15072</v>
      </c>
    </row>
    <row r="1863" ht="14.25" spans="1:5">
      <c r="A1863" s="62">
        <v>202003</v>
      </c>
      <c r="B1863" s="62" t="s">
        <v>2524</v>
      </c>
      <c r="C1863" s="62" t="s">
        <v>2521</v>
      </c>
      <c r="D1863" s="62" t="s">
        <v>2240</v>
      </c>
      <c r="E1863" s="62">
        <v>16650</v>
      </c>
    </row>
    <row r="1864" ht="14.25" spans="1:5">
      <c r="A1864" s="62">
        <v>202009</v>
      </c>
      <c r="B1864" s="62" t="s">
        <v>2530</v>
      </c>
      <c r="C1864" s="62" t="s">
        <v>2526</v>
      </c>
      <c r="D1864" s="62" t="s">
        <v>2240</v>
      </c>
      <c r="E1864" s="62">
        <v>15701</v>
      </c>
    </row>
    <row r="1865" ht="14.25" spans="1:5">
      <c r="A1865" s="62">
        <v>202005</v>
      </c>
      <c r="B1865" s="62" t="s">
        <v>2525</v>
      </c>
      <c r="C1865" s="62" t="s">
        <v>2526</v>
      </c>
      <c r="D1865" s="62" t="s">
        <v>2240</v>
      </c>
      <c r="E1865" s="62">
        <v>13358</v>
      </c>
    </row>
    <row r="1866" ht="14.25" spans="1:5">
      <c r="A1866" s="62">
        <v>202009</v>
      </c>
      <c r="B1866" s="62" t="s">
        <v>2525</v>
      </c>
      <c r="C1866" s="62" t="s">
        <v>2531</v>
      </c>
      <c r="D1866" s="62" t="s">
        <v>2529</v>
      </c>
      <c r="E1866" s="62">
        <v>8697</v>
      </c>
    </row>
    <row r="1867" ht="14.25" spans="1:5">
      <c r="A1867" s="62">
        <v>202007</v>
      </c>
      <c r="B1867" s="62" t="s">
        <v>2524</v>
      </c>
      <c r="C1867" s="62" t="s">
        <v>2528</v>
      </c>
      <c r="D1867" s="62" t="s">
        <v>2234</v>
      </c>
      <c r="E1867" s="62">
        <v>16298</v>
      </c>
    </row>
    <row r="1868" ht="14.25" spans="1:5">
      <c r="A1868" s="62">
        <v>202009</v>
      </c>
      <c r="B1868" s="62" t="s">
        <v>2522</v>
      </c>
      <c r="C1868" s="62" t="s">
        <v>2528</v>
      </c>
      <c r="D1868" s="62" t="s">
        <v>2234</v>
      </c>
      <c r="E1868" s="62">
        <v>19694</v>
      </c>
    </row>
    <row r="1869" ht="14.25" spans="1:5">
      <c r="A1869" s="62">
        <v>202008</v>
      </c>
      <c r="B1869" s="62" t="s">
        <v>2519</v>
      </c>
      <c r="C1869" s="62" t="s">
        <v>2528</v>
      </c>
      <c r="D1869" s="62" t="s">
        <v>2529</v>
      </c>
      <c r="E1869" s="62">
        <v>12578</v>
      </c>
    </row>
    <row r="1870" ht="14.25" spans="1:5">
      <c r="A1870" s="62">
        <v>202001</v>
      </c>
      <c r="B1870" s="62" t="s">
        <v>2517</v>
      </c>
      <c r="C1870" s="62" t="s">
        <v>2520</v>
      </c>
      <c r="D1870" s="62" t="s">
        <v>2234</v>
      </c>
      <c r="E1870" s="62">
        <v>9877</v>
      </c>
    </row>
    <row r="1871" ht="14.25" spans="1:5">
      <c r="A1871" s="62">
        <v>202008</v>
      </c>
      <c r="B1871" s="62" t="s">
        <v>2517</v>
      </c>
      <c r="C1871" s="62" t="s">
        <v>2520</v>
      </c>
      <c r="D1871" s="62" t="s">
        <v>2527</v>
      </c>
      <c r="E1871" s="62">
        <v>19587</v>
      </c>
    </row>
    <row r="1872" ht="14.25" spans="1:5">
      <c r="A1872" s="62">
        <v>202008</v>
      </c>
      <c r="B1872" s="62" t="s">
        <v>2530</v>
      </c>
      <c r="C1872" s="62" t="s">
        <v>2528</v>
      </c>
      <c r="D1872" s="62" t="s">
        <v>2523</v>
      </c>
      <c r="E1872" s="62">
        <v>9761</v>
      </c>
    </row>
    <row r="1873" ht="14.25" spans="1:5">
      <c r="A1873" s="62">
        <v>202005</v>
      </c>
      <c r="B1873" s="62" t="s">
        <v>2525</v>
      </c>
      <c r="C1873" s="62" t="s">
        <v>2528</v>
      </c>
      <c r="D1873" s="62" t="s">
        <v>2240</v>
      </c>
      <c r="E1873" s="62">
        <v>17535</v>
      </c>
    </row>
    <row r="1874" ht="14.25" spans="1:5">
      <c r="A1874" s="62">
        <v>202004</v>
      </c>
      <c r="B1874" s="62" t="s">
        <v>2524</v>
      </c>
      <c r="C1874" s="62" t="s">
        <v>2518</v>
      </c>
      <c r="D1874" s="62" t="s">
        <v>2523</v>
      </c>
      <c r="E1874" s="62">
        <v>9269</v>
      </c>
    </row>
    <row r="1875" ht="14.25" spans="1:5">
      <c r="A1875" s="62">
        <v>202002</v>
      </c>
      <c r="B1875" s="62" t="s">
        <v>2522</v>
      </c>
      <c r="C1875" s="62" t="s">
        <v>2528</v>
      </c>
      <c r="D1875" s="62" t="s">
        <v>2529</v>
      </c>
      <c r="E1875" s="62">
        <v>2068</v>
      </c>
    </row>
    <row r="1876" ht="14.25" spans="1:5">
      <c r="A1876" s="62">
        <v>202003</v>
      </c>
      <c r="B1876" s="62" t="s">
        <v>2524</v>
      </c>
      <c r="C1876" s="62" t="s">
        <v>2526</v>
      </c>
      <c r="D1876" s="62" t="s">
        <v>2240</v>
      </c>
      <c r="E1876" s="62">
        <v>16488</v>
      </c>
    </row>
    <row r="1877" ht="14.25" spans="1:5">
      <c r="A1877" s="62">
        <v>202009</v>
      </c>
      <c r="B1877" s="62" t="s">
        <v>2522</v>
      </c>
      <c r="C1877" s="62" t="s">
        <v>2526</v>
      </c>
      <c r="D1877" s="62" t="s">
        <v>2523</v>
      </c>
      <c r="E1877" s="62">
        <v>16947</v>
      </c>
    </row>
    <row r="1878" ht="14.25" spans="1:5">
      <c r="A1878" s="62">
        <v>202006</v>
      </c>
      <c r="B1878" s="62" t="s">
        <v>2524</v>
      </c>
      <c r="C1878" s="62" t="s">
        <v>2531</v>
      </c>
      <c r="D1878" s="62" t="s">
        <v>2523</v>
      </c>
      <c r="E1878" s="62">
        <v>1626</v>
      </c>
    </row>
    <row r="1879" ht="14.25" spans="1:5">
      <c r="A1879" s="62">
        <v>202009</v>
      </c>
      <c r="B1879" s="62" t="s">
        <v>2522</v>
      </c>
      <c r="C1879" s="62" t="s">
        <v>2521</v>
      </c>
      <c r="D1879" s="62" t="s">
        <v>2223</v>
      </c>
      <c r="E1879" s="62">
        <v>8027</v>
      </c>
    </row>
    <row r="1880" ht="14.25" spans="1:5">
      <c r="A1880" s="62">
        <v>202009</v>
      </c>
      <c r="B1880" s="62" t="s">
        <v>2522</v>
      </c>
      <c r="C1880" s="62" t="s">
        <v>2531</v>
      </c>
      <c r="D1880" s="62" t="s">
        <v>2223</v>
      </c>
      <c r="E1880" s="62">
        <v>9094</v>
      </c>
    </row>
    <row r="1881" ht="14.25" spans="1:5">
      <c r="A1881" s="62">
        <v>202005</v>
      </c>
      <c r="B1881" s="62" t="s">
        <v>2530</v>
      </c>
      <c r="C1881" s="62" t="s">
        <v>2518</v>
      </c>
      <c r="D1881" s="62" t="s">
        <v>2223</v>
      </c>
      <c r="E1881" s="62">
        <v>12221</v>
      </c>
    </row>
    <row r="1882" ht="14.25" spans="1:5">
      <c r="A1882" s="62">
        <v>202002</v>
      </c>
      <c r="B1882" s="62" t="s">
        <v>2525</v>
      </c>
      <c r="C1882" s="62" t="s">
        <v>2528</v>
      </c>
      <c r="D1882" s="62" t="s">
        <v>2523</v>
      </c>
      <c r="E1882" s="62">
        <v>10568</v>
      </c>
    </row>
    <row r="1883" ht="14.25" spans="1:5">
      <c r="A1883" s="62">
        <v>202002</v>
      </c>
      <c r="B1883" s="62" t="s">
        <v>2525</v>
      </c>
      <c r="C1883" s="62" t="s">
        <v>2526</v>
      </c>
      <c r="D1883" s="62" t="s">
        <v>2240</v>
      </c>
      <c r="E1883" s="62">
        <v>12171</v>
      </c>
    </row>
    <row r="1884" ht="14.25" spans="1:5">
      <c r="A1884" s="62">
        <v>202002</v>
      </c>
      <c r="B1884" s="62" t="s">
        <v>2530</v>
      </c>
      <c r="C1884" s="62" t="s">
        <v>2528</v>
      </c>
      <c r="D1884" s="62" t="s">
        <v>2223</v>
      </c>
      <c r="E1884" s="62">
        <v>11569</v>
      </c>
    </row>
    <row r="1885" ht="14.25" spans="1:5">
      <c r="A1885" s="62">
        <v>202003</v>
      </c>
      <c r="B1885" s="62" t="s">
        <v>2525</v>
      </c>
      <c r="C1885" s="62" t="s">
        <v>2518</v>
      </c>
      <c r="D1885" s="62" t="s">
        <v>2240</v>
      </c>
      <c r="E1885" s="62">
        <v>8431</v>
      </c>
    </row>
    <row r="1886" ht="14.25" spans="1:5">
      <c r="A1886" s="62">
        <v>202007</v>
      </c>
      <c r="B1886" s="62" t="s">
        <v>2530</v>
      </c>
      <c r="C1886" s="62" t="s">
        <v>2521</v>
      </c>
      <c r="D1886" s="62" t="s">
        <v>2529</v>
      </c>
      <c r="E1886" s="62">
        <v>8776</v>
      </c>
    </row>
    <row r="1887" ht="14.25" spans="1:5">
      <c r="A1887" s="62">
        <v>202006</v>
      </c>
      <c r="B1887" s="62" t="s">
        <v>2525</v>
      </c>
      <c r="C1887" s="62" t="s">
        <v>2526</v>
      </c>
      <c r="D1887" s="62" t="s">
        <v>2523</v>
      </c>
      <c r="E1887" s="62">
        <v>14512</v>
      </c>
    </row>
    <row r="1888" ht="14.25" spans="1:5">
      <c r="A1888" s="62">
        <v>202003</v>
      </c>
      <c r="B1888" s="62" t="s">
        <v>2517</v>
      </c>
      <c r="C1888" s="62" t="s">
        <v>2526</v>
      </c>
      <c r="D1888" s="62" t="s">
        <v>2234</v>
      </c>
      <c r="E1888" s="62">
        <v>14115</v>
      </c>
    </row>
    <row r="1889" ht="14.25" spans="1:5">
      <c r="A1889" s="62">
        <v>202007</v>
      </c>
      <c r="B1889" s="62" t="s">
        <v>2522</v>
      </c>
      <c r="C1889" s="62" t="s">
        <v>2520</v>
      </c>
      <c r="D1889" s="62" t="s">
        <v>2527</v>
      </c>
      <c r="E1889" s="62">
        <v>18323</v>
      </c>
    </row>
    <row r="1890" ht="14.25" spans="1:5">
      <c r="A1890" s="62">
        <v>202006</v>
      </c>
      <c r="B1890" s="62" t="s">
        <v>2530</v>
      </c>
      <c r="C1890" s="62" t="s">
        <v>2518</v>
      </c>
      <c r="D1890" s="62" t="s">
        <v>2529</v>
      </c>
      <c r="E1890" s="62">
        <v>9266</v>
      </c>
    </row>
    <row r="1891" ht="14.25" spans="1:5">
      <c r="A1891" s="62">
        <v>202004</v>
      </c>
      <c r="B1891" s="62" t="s">
        <v>2522</v>
      </c>
      <c r="C1891" s="62" t="s">
        <v>2518</v>
      </c>
      <c r="D1891" s="62" t="s">
        <v>2527</v>
      </c>
      <c r="E1891" s="62">
        <v>7467</v>
      </c>
    </row>
    <row r="1892" ht="14.25" spans="1:5">
      <c r="A1892" s="62">
        <v>202001</v>
      </c>
      <c r="B1892" s="62" t="s">
        <v>2524</v>
      </c>
      <c r="C1892" s="62" t="s">
        <v>2526</v>
      </c>
      <c r="D1892" s="62" t="s">
        <v>2240</v>
      </c>
      <c r="E1892" s="62">
        <v>8975</v>
      </c>
    </row>
    <row r="1893" ht="14.25" spans="1:5">
      <c r="A1893" s="62">
        <v>202008</v>
      </c>
      <c r="B1893" s="62" t="s">
        <v>2530</v>
      </c>
      <c r="C1893" s="62" t="s">
        <v>2518</v>
      </c>
      <c r="D1893" s="62" t="s">
        <v>2529</v>
      </c>
      <c r="E1893" s="62">
        <v>9781</v>
      </c>
    </row>
    <row r="1894" ht="14.25" spans="1:5">
      <c r="A1894" s="62">
        <v>202004</v>
      </c>
      <c r="B1894" s="62" t="s">
        <v>2517</v>
      </c>
      <c r="C1894" s="62" t="s">
        <v>2526</v>
      </c>
      <c r="D1894" s="62" t="s">
        <v>2223</v>
      </c>
      <c r="E1894" s="62">
        <v>6221</v>
      </c>
    </row>
    <row r="1895" ht="14.25" spans="1:5">
      <c r="A1895" s="62">
        <v>202004</v>
      </c>
      <c r="B1895" s="62" t="s">
        <v>2530</v>
      </c>
      <c r="C1895" s="62" t="s">
        <v>2521</v>
      </c>
      <c r="D1895" s="62" t="s">
        <v>2223</v>
      </c>
      <c r="E1895" s="62">
        <v>4945</v>
      </c>
    </row>
    <row r="1896" ht="14.25" spans="1:5">
      <c r="A1896" s="62">
        <v>202003</v>
      </c>
      <c r="B1896" s="62" t="s">
        <v>2522</v>
      </c>
      <c r="C1896" s="62" t="s">
        <v>2518</v>
      </c>
      <c r="D1896" s="62" t="s">
        <v>2234</v>
      </c>
      <c r="E1896" s="62">
        <v>12659</v>
      </c>
    </row>
    <row r="1897" ht="14.25" spans="1:5">
      <c r="A1897" s="62">
        <v>202007</v>
      </c>
      <c r="B1897" s="62" t="s">
        <v>2524</v>
      </c>
      <c r="C1897" s="62" t="s">
        <v>2526</v>
      </c>
      <c r="D1897" s="62" t="s">
        <v>2223</v>
      </c>
      <c r="E1897" s="62">
        <v>3202</v>
      </c>
    </row>
    <row r="1898" ht="14.25" spans="1:5">
      <c r="A1898" s="62">
        <v>202004</v>
      </c>
      <c r="B1898" s="62" t="s">
        <v>2517</v>
      </c>
      <c r="C1898" s="62" t="s">
        <v>2520</v>
      </c>
      <c r="D1898" s="62" t="s">
        <v>2240</v>
      </c>
      <c r="E1898" s="62">
        <v>659</v>
      </c>
    </row>
    <row r="1899" ht="14.25" spans="1:5">
      <c r="A1899" s="62">
        <v>202007</v>
      </c>
      <c r="B1899" s="62" t="s">
        <v>2525</v>
      </c>
      <c r="C1899" s="62" t="s">
        <v>2520</v>
      </c>
      <c r="D1899" s="62" t="s">
        <v>2223</v>
      </c>
      <c r="E1899" s="62">
        <v>3978</v>
      </c>
    </row>
    <row r="1900" ht="14.25" spans="1:5">
      <c r="A1900" s="62">
        <v>202008</v>
      </c>
      <c r="B1900" s="62" t="s">
        <v>2524</v>
      </c>
      <c r="C1900" s="62" t="s">
        <v>2520</v>
      </c>
      <c r="D1900" s="62" t="s">
        <v>2527</v>
      </c>
      <c r="E1900" s="62">
        <v>164</v>
      </c>
    </row>
    <row r="1901" ht="14.25" spans="1:5">
      <c r="A1901" s="62">
        <v>202004</v>
      </c>
      <c r="B1901" s="62" t="s">
        <v>2522</v>
      </c>
      <c r="C1901" s="62" t="s">
        <v>2520</v>
      </c>
      <c r="D1901" s="62" t="s">
        <v>2240</v>
      </c>
      <c r="E1901" s="62">
        <v>8535</v>
      </c>
    </row>
    <row r="1902" ht="14.25" spans="1:5">
      <c r="A1902" s="62">
        <v>202005</v>
      </c>
      <c r="B1902" s="62" t="s">
        <v>2517</v>
      </c>
      <c r="C1902" s="62" t="s">
        <v>2521</v>
      </c>
      <c r="D1902" s="62" t="s">
        <v>2523</v>
      </c>
      <c r="E1902" s="62">
        <v>19169</v>
      </c>
    </row>
    <row r="1903" ht="14.25" spans="1:5">
      <c r="A1903" s="62">
        <v>202003</v>
      </c>
      <c r="B1903" s="62" t="s">
        <v>2517</v>
      </c>
      <c r="C1903" s="62" t="s">
        <v>2528</v>
      </c>
      <c r="D1903" s="62" t="s">
        <v>2527</v>
      </c>
      <c r="E1903" s="62">
        <v>2867</v>
      </c>
    </row>
    <row r="1904" ht="14.25" spans="1:5">
      <c r="A1904" s="62">
        <v>202007</v>
      </c>
      <c r="B1904" s="62" t="s">
        <v>2522</v>
      </c>
      <c r="C1904" s="62" t="s">
        <v>2521</v>
      </c>
      <c r="D1904" s="62" t="s">
        <v>2529</v>
      </c>
      <c r="E1904" s="62">
        <v>9956</v>
      </c>
    </row>
    <row r="1905" ht="14.25" spans="1:5">
      <c r="A1905" s="62">
        <v>202007</v>
      </c>
      <c r="B1905" s="62" t="s">
        <v>2530</v>
      </c>
      <c r="C1905" s="62" t="s">
        <v>2518</v>
      </c>
      <c r="D1905" s="62" t="s">
        <v>2240</v>
      </c>
      <c r="E1905" s="62">
        <v>6062</v>
      </c>
    </row>
    <row r="1906" ht="14.25" spans="1:5">
      <c r="A1906" s="62">
        <v>202001</v>
      </c>
      <c r="B1906" s="62" t="s">
        <v>2519</v>
      </c>
      <c r="C1906" s="62" t="s">
        <v>2520</v>
      </c>
      <c r="D1906" s="62" t="s">
        <v>2234</v>
      </c>
      <c r="E1906" s="62">
        <v>954</v>
      </c>
    </row>
    <row r="1907" ht="14.25" spans="1:5">
      <c r="A1907" s="62">
        <v>202007</v>
      </c>
      <c r="B1907" s="62" t="s">
        <v>2522</v>
      </c>
      <c r="C1907" s="62" t="s">
        <v>2518</v>
      </c>
      <c r="D1907" s="62" t="s">
        <v>2523</v>
      </c>
      <c r="E1907" s="62">
        <v>11648</v>
      </c>
    </row>
    <row r="1908" ht="14.25" spans="1:5">
      <c r="A1908" s="62">
        <v>202008</v>
      </c>
      <c r="B1908" s="62" t="s">
        <v>2525</v>
      </c>
      <c r="C1908" s="62" t="s">
        <v>2531</v>
      </c>
      <c r="D1908" s="62" t="s">
        <v>2223</v>
      </c>
      <c r="E1908" s="62">
        <v>13582</v>
      </c>
    </row>
    <row r="1909" ht="14.25" spans="1:5">
      <c r="A1909" s="62">
        <v>202001</v>
      </c>
      <c r="B1909" s="62" t="s">
        <v>2530</v>
      </c>
      <c r="C1909" s="62" t="s">
        <v>2531</v>
      </c>
      <c r="D1909" s="62" t="s">
        <v>2240</v>
      </c>
      <c r="E1909" s="62">
        <v>15746</v>
      </c>
    </row>
    <row r="1910" ht="14.25" spans="1:5">
      <c r="A1910" s="62">
        <v>202003</v>
      </c>
      <c r="B1910" s="62" t="s">
        <v>2525</v>
      </c>
      <c r="C1910" s="62" t="s">
        <v>2531</v>
      </c>
      <c r="D1910" s="62" t="s">
        <v>2527</v>
      </c>
      <c r="E1910" s="62">
        <v>3762</v>
      </c>
    </row>
    <row r="1911" ht="14.25" spans="1:5">
      <c r="A1911" s="62">
        <v>202002</v>
      </c>
      <c r="B1911" s="62" t="s">
        <v>2522</v>
      </c>
      <c r="C1911" s="62" t="s">
        <v>2526</v>
      </c>
      <c r="D1911" s="62" t="s">
        <v>2240</v>
      </c>
      <c r="E1911" s="62">
        <v>2237</v>
      </c>
    </row>
    <row r="1912" ht="14.25" spans="1:5">
      <c r="A1912" s="62">
        <v>202002</v>
      </c>
      <c r="B1912" s="62" t="s">
        <v>2525</v>
      </c>
      <c r="C1912" s="62" t="s">
        <v>2526</v>
      </c>
      <c r="D1912" s="62" t="s">
        <v>2529</v>
      </c>
      <c r="E1912" s="62">
        <v>5686</v>
      </c>
    </row>
    <row r="1913" ht="14.25" spans="1:5">
      <c r="A1913" s="62">
        <v>202006</v>
      </c>
      <c r="B1913" s="62" t="s">
        <v>2530</v>
      </c>
      <c r="C1913" s="62" t="s">
        <v>2520</v>
      </c>
      <c r="D1913" s="62" t="s">
        <v>2234</v>
      </c>
      <c r="E1913" s="62">
        <v>12346</v>
      </c>
    </row>
    <row r="1914" ht="14.25" spans="1:5">
      <c r="A1914" s="62">
        <v>202006</v>
      </c>
      <c r="B1914" s="62" t="s">
        <v>2517</v>
      </c>
      <c r="C1914" s="62" t="s">
        <v>2528</v>
      </c>
      <c r="D1914" s="62" t="s">
        <v>2527</v>
      </c>
      <c r="E1914" s="62">
        <v>7693</v>
      </c>
    </row>
    <row r="1915" ht="14.25" spans="1:5">
      <c r="A1915" s="62">
        <v>202004</v>
      </c>
      <c r="B1915" s="62" t="s">
        <v>2525</v>
      </c>
      <c r="C1915" s="62" t="s">
        <v>2531</v>
      </c>
      <c r="D1915" s="62" t="s">
        <v>2523</v>
      </c>
      <c r="E1915" s="62">
        <v>17885</v>
      </c>
    </row>
    <row r="1916" ht="14.25" spans="1:5">
      <c r="A1916" s="62">
        <v>202002</v>
      </c>
      <c r="B1916" s="62" t="s">
        <v>2519</v>
      </c>
      <c r="C1916" s="62" t="s">
        <v>2520</v>
      </c>
      <c r="D1916" s="62" t="s">
        <v>2240</v>
      </c>
      <c r="E1916" s="62">
        <v>2018</v>
      </c>
    </row>
    <row r="1917" ht="14.25" spans="1:5">
      <c r="A1917" s="62">
        <v>202006</v>
      </c>
      <c r="B1917" s="62" t="s">
        <v>2522</v>
      </c>
      <c r="C1917" s="62" t="s">
        <v>2528</v>
      </c>
      <c r="D1917" s="62" t="s">
        <v>2527</v>
      </c>
      <c r="E1917" s="62">
        <v>16230</v>
      </c>
    </row>
    <row r="1918" ht="14.25" spans="1:5">
      <c r="A1918" s="62">
        <v>202009</v>
      </c>
      <c r="B1918" s="62" t="s">
        <v>2522</v>
      </c>
      <c r="C1918" s="62" t="s">
        <v>2528</v>
      </c>
      <c r="D1918" s="62" t="s">
        <v>2223</v>
      </c>
      <c r="E1918" s="62">
        <v>7369</v>
      </c>
    </row>
    <row r="1919" ht="14.25" spans="1:5">
      <c r="A1919" s="62">
        <v>202004</v>
      </c>
      <c r="B1919" s="62" t="s">
        <v>2524</v>
      </c>
      <c r="C1919" s="62" t="s">
        <v>2521</v>
      </c>
      <c r="D1919" s="62" t="s">
        <v>2240</v>
      </c>
      <c r="E1919" s="62">
        <v>17748</v>
      </c>
    </row>
    <row r="1920" ht="14.25" spans="1:5">
      <c r="A1920" s="62">
        <v>202006</v>
      </c>
      <c r="B1920" s="62" t="s">
        <v>2522</v>
      </c>
      <c r="C1920" s="62" t="s">
        <v>2531</v>
      </c>
      <c r="D1920" s="62" t="s">
        <v>2240</v>
      </c>
      <c r="E1920" s="62">
        <v>15741</v>
      </c>
    </row>
    <row r="1921" ht="14.25" spans="1:5">
      <c r="A1921" s="62">
        <v>202006</v>
      </c>
      <c r="B1921" s="62" t="s">
        <v>2530</v>
      </c>
      <c r="C1921" s="62" t="s">
        <v>2518</v>
      </c>
      <c r="D1921" s="62" t="s">
        <v>2223</v>
      </c>
      <c r="E1921" s="62">
        <v>12832</v>
      </c>
    </row>
    <row r="1922" ht="14.25" spans="1:5">
      <c r="A1922" s="62">
        <v>202007</v>
      </c>
      <c r="B1922" s="62" t="s">
        <v>2522</v>
      </c>
      <c r="C1922" s="62" t="s">
        <v>2520</v>
      </c>
      <c r="D1922" s="62" t="s">
        <v>2234</v>
      </c>
      <c r="E1922" s="62">
        <v>14082</v>
      </c>
    </row>
    <row r="1923" ht="14.25" spans="1:5">
      <c r="A1923" s="62">
        <v>202006</v>
      </c>
      <c r="B1923" s="62" t="s">
        <v>2519</v>
      </c>
      <c r="C1923" s="62" t="s">
        <v>2518</v>
      </c>
      <c r="D1923" s="62" t="s">
        <v>2240</v>
      </c>
      <c r="E1923" s="62">
        <v>10046</v>
      </c>
    </row>
    <row r="1924" ht="14.25" spans="1:5">
      <c r="A1924" s="62">
        <v>202002</v>
      </c>
      <c r="B1924" s="62" t="s">
        <v>2525</v>
      </c>
      <c r="C1924" s="62" t="s">
        <v>2521</v>
      </c>
      <c r="D1924" s="62" t="s">
        <v>2234</v>
      </c>
      <c r="E1924" s="62">
        <v>11444</v>
      </c>
    </row>
    <row r="1925" ht="14.25" spans="1:5">
      <c r="A1925" s="62">
        <v>202001</v>
      </c>
      <c r="B1925" s="62" t="s">
        <v>2522</v>
      </c>
      <c r="C1925" s="62" t="s">
        <v>2520</v>
      </c>
      <c r="D1925" s="62" t="s">
        <v>2240</v>
      </c>
      <c r="E1925" s="62">
        <v>7139</v>
      </c>
    </row>
    <row r="1926" ht="14.25" spans="1:5">
      <c r="A1926" s="62">
        <v>202002</v>
      </c>
      <c r="B1926" s="62" t="s">
        <v>2519</v>
      </c>
      <c r="C1926" s="62" t="s">
        <v>2531</v>
      </c>
      <c r="D1926" s="62" t="s">
        <v>2240</v>
      </c>
      <c r="E1926" s="62">
        <v>4499</v>
      </c>
    </row>
    <row r="1927" ht="14.25" spans="1:5">
      <c r="A1927" s="62">
        <v>202008</v>
      </c>
      <c r="B1927" s="62" t="s">
        <v>2530</v>
      </c>
      <c r="C1927" s="62" t="s">
        <v>2526</v>
      </c>
      <c r="D1927" s="62" t="s">
        <v>2527</v>
      </c>
      <c r="E1927" s="62">
        <v>14729</v>
      </c>
    </row>
    <row r="1928" ht="14.25" spans="1:5">
      <c r="A1928" s="62">
        <v>202001</v>
      </c>
      <c r="B1928" s="62" t="s">
        <v>2525</v>
      </c>
      <c r="C1928" s="62" t="s">
        <v>2520</v>
      </c>
      <c r="D1928" s="62" t="s">
        <v>2240</v>
      </c>
      <c r="E1928" s="62">
        <v>13371</v>
      </c>
    </row>
    <row r="1929" ht="14.25" spans="1:5">
      <c r="A1929" s="62">
        <v>202007</v>
      </c>
      <c r="B1929" s="62" t="s">
        <v>2525</v>
      </c>
      <c r="C1929" s="62" t="s">
        <v>2528</v>
      </c>
      <c r="D1929" s="62" t="s">
        <v>2234</v>
      </c>
      <c r="E1929" s="62">
        <v>16213</v>
      </c>
    </row>
    <row r="1930" ht="14.25" spans="1:5">
      <c r="A1930" s="62">
        <v>202008</v>
      </c>
      <c r="B1930" s="62" t="s">
        <v>2530</v>
      </c>
      <c r="C1930" s="62" t="s">
        <v>2528</v>
      </c>
      <c r="D1930" s="62" t="s">
        <v>2527</v>
      </c>
      <c r="E1930" s="62">
        <v>18326</v>
      </c>
    </row>
    <row r="1931" ht="14.25" spans="1:5">
      <c r="A1931" s="62">
        <v>202005</v>
      </c>
      <c r="B1931" s="62" t="s">
        <v>2525</v>
      </c>
      <c r="C1931" s="62" t="s">
        <v>2521</v>
      </c>
      <c r="D1931" s="62" t="s">
        <v>2234</v>
      </c>
      <c r="E1931" s="62">
        <v>16642</v>
      </c>
    </row>
    <row r="1932" ht="14.25" spans="1:5">
      <c r="A1932" s="62">
        <v>202007</v>
      </c>
      <c r="B1932" s="62" t="s">
        <v>2530</v>
      </c>
      <c r="C1932" s="62" t="s">
        <v>2526</v>
      </c>
      <c r="D1932" s="62" t="s">
        <v>2234</v>
      </c>
      <c r="E1932" s="62">
        <v>14005</v>
      </c>
    </row>
    <row r="1933" ht="14.25" spans="1:5">
      <c r="A1933" s="62">
        <v>202004</v>
      </c>
      <c r="B1933" s="62" t="s">
        <v>2517</v>
      </c>
      <c r="C1933" s="62" t="s">
        <v>2518</v>
      </c>
      <c r="D1933" s="62" t="s">
        <v>2523</v>
      </c>
      <c r="E1933" s="62">
        <v>17886</v>
      </c>
    </row>
    <row r="1934" ht="14.25" spans="1:5">
      <c r="A1934" s="62">
        <v>202007</v>
      </c>
      <c r="B1934" s="62" t="s">
        <v>2530</v>
      </c>
      <c r="C1934" s="62" t="s">
        <v>2531</v>
      </c>
      <c r="D1934" s="62" t="s">
        <v>2529</v>
      </c>
      <c r="E1934" s="62">
        <v>10907</v>
      </c>
    </row>
    <row r="1935" ht="14.25" spans="1:5">
      <c r="A1935" s="62">
        <v>202004</v>
      </c>
      <c r="B1935" s="62" t="s">
        <v>2522</v>
      </c>
      <c r="C1935" s="62" t="s">
        <v>2520</v>
      </c>
      <c r="D1935" s="62" t="s">
        <v>2523</v>
      </c>
      <c r="E1935" s="62">
        <v>2391</v>
      </c>
    </row>
    <row r="1936" ht="14.25" spans="1:5">
      <c r="A1936" s="62">
        <v>202004</v>
      </c>
      <c r="B1936" s="62" t="s">
        <v>2517</v>
      </c>
      <c r="C1936" s="62" t="s">
        <v>2518</v>
      </c>
      <c r="D1936" s="62" t="s">
        <v>2223</v>
      </c>
      <c r="E1936" s="62">
        <v>13482</v>
      </c>
    </row>
    <row r="1937" ht="14.25" spans="1:5">
      <c r="A1937" s="62">
        <v>202004</v>
      </c>
      <c r="B1937" s="62" t="s">
        <v>2519</v>
      </c>
      <c r="C1937" s="62" t="s">
        <v>2518</v>
      </c>
      <c r="D1937" s="62" t="s">
        <v>2527</v>
      </c>
      <c r="E1937" s="62">
        <v>3085</v>
      </c>
    </row>
    <row r="1938" ht="14.25" spans="1:5">
      <c r="A1938" s="62">
        <v>202006</v>
      </c>
      <c r="B1938" s="62" t="s">
        <v>2522</v>
      </c>
      <c r="C1938" s="62" t="s">
        <v>2528</v>
      </c>
      <c r="D1938" s="62" t="s">
        <v>2234</v>
      </c>
      <c r="E1938" s="62">
        <v>3334</v>
      </c>
    </row>
    <row r="1939" ht="14.25" spans="1:5">
      <c r="A1939" s="62">
        <v>202001</v>
      </c>
      <c r="B1939" s="62" t="s">
        <v>2530</v>
      </c>
      <c r="C1939" s="62" t="s">
        <v>2520</v>
      </c>
      <c r="D1939" s="62" t="s">
        <v>2240</v>
      </c>
      <c r="E1939" s="62">
        <v>4657</v>
      </c>
    </row>
    <row r="1940" ht="14.25" spans="1:5">
      <c r="A1940" s="62">
        <v>202009</v>
      </c>
      <c r="B1940" s="62" t="s">
        <v>2519</v>
      </c>
      <c r="C1940" s="62" t="s">
        <v>2521</v>
      </c>
      <c r="D1940" s="62" t="s">
        <v>2223</v>
      </c>
      <c r="E1940" s="62">
        <v>2938</v>
      </c>
    </row>
    <row r="1941" ht="14.25" spans="1:5">
      <c r="A1941" s="62">
        <v>202007</v>
      </c>
      <c r="B1941" s="62" t="s">
        <v>2530</v>
      </c>
      <c r="C1941" s="62" t="s">
        <v>2520</v>
      </c>
      <c r="D1941" s="62" t="s">
        <v>2523</v>
      </c>
      <c r="E1941" s="62">
        <v>11877</v>
      </c>
    </row>
    <row r="1942" ht="14.25" spans="1:5">
      <c r="A1942" s="62">
        <v>202005</v>
      </c>
      <c r="B1942" s="62" t="s">
        <v>2525</v>
      </c>
      <c r="C1942" s="62" t="s">
        <v>2528</v>
      </c>
      <c r="D1942" s="62" t="s">
        <v>2523</v>
      </c>
      <c r="E1942" s="62">
        <v>19028</v>
      </c>
    </row>
    <row r="1943" ht="14.25" spans="1:5">
      <c r="A1943" s="62">
        <v>202004</v>
      </c>
      <c r="B1943" s="62" t="s">
        <v>2519</v>
      </c>
      <c r="C1943" s="62" t="s">
        <v>2520</v>
      </c>
      <c r="D1943" s="62" t="s">
        <v>2240</v>
      </c>
      <c r="E1943" s="62">
        <v>4410</v>
      </c>
    </row>
    <row r="1944" ht="14.25" spans="1:5">
      <c r="A1944" s="62">
        <v>202006</v>
      </c>
      <c r="B1944" s="62" t="s">
        <v>2519</v>
      </c>
      <c r="C1944" s="62" t="s">
        <v>2528</v>
      </c>
      <c r="D1944" s="62" t="s">
        <v>2223</v>
      </c>
      <c r="E1944" s="62">
        <v>6946</v>
      </c>
    </row>
    <row r="1945" ht="14.25" spans="1:5">
      <c r="A1945" s="62">
        <v>202005</v>
      </c>
      <c r="B1945" s="62" t="s">
        <v>2524</v>
      </c>
      <c r="C1945" s="62" t="s">
        <v>2531</v>
      </c>
      <c r="D1945" s="62" t="s">
        <v>2223</v>
      </c>
      <c r="E1945" s="62">
        <v>1923</v>
      </c>
    </row>
  </sheetData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theme="5" tint="0.6"/>
  </sheetPr>
  <dimension ref="A1:M5"/>
  <sheetViews>
    <sheetView workbookViewId="0">
      <selection activeCell="L14" sqref="L14"/>
    </sheetView>
  </sheetViews>
  <sheetFormatPr defaultColWidth="8.88333333333333" defaultRowHeight="13.5" outlineLevelRow="4"/>
  <cols>
    <col min="2" max="2" width="13.775"/>
    <col min="3" max="10" width="9.66666666666667"/>
  </cols>
  <sheetData>
    <row r="1" ht="18.75" spans="1:12">
      <c r="A1" s="19" t="s">
        <v>12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ht="144" customHeight="1" spans="1:12">
      <c r="A2" s="20" t="s">
        <v>2532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4" spans="1:13">
      <c r="A4" s="58" t="s">
        <v>2533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13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</sheetData>
  <mergeCells count="3">
    <mergeCell ref="A1:L1"/>
    <mergeCell ref="A2:L2"/>
    <mergeCell ref="A4:M5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U22"/>
  <sheetViews>
    <sheetView workbookViewId="0">
      <selection activeCell="A1" sqref="A1:I1"/>
    </sheetView>
  </sheetViews>
  <sheetFormatPr defaultColWidth="8.88333333333333" defaultRowHeight="13.5"/>
  <cols>
    <col min="1" max="1" width="15.8833333333333" customWidth="1"/>
    <col min="2" max="2" width="23" customWidth="1"/>
    <col min="6" max="21" width="10.5583333333333" customWidth="1"/>
  </cols>
  <sheetData>
    <row r="1" ht="18.75" spans="1:9">
      <c r="A1" s="19" t="s">
        <v>2534</v>
      </c>
      <c r="B1" s="19"/>
      <c r="C1" s="19"/>
      <c r="D1" s="19"/>
      <c r="E1" s="19"/>
      <c r="F1" s="19"/>
      <c r="G1" s="19"/>
      <c r="H1" s="19"/>
      <c r="I1" s="19"/>
    </row>
    <row r="2" ht="102" customHeight="1" spans="1:9">
      <c r="A2" s="34" t="s">
        <v>2535</v>
      </c>
      <c r="B2" s="35"/>
      <c r="C2" s="35"/>
      <c r="D2" s="35"/>
      <c r="E2" s="35"/>
      <c r="F2" s="35"/>
      <c r="G2" s="35"/>
      <c r="H2" s="35"/>
      <c r="I2" s="35"/>
    </row>
    <row r="4" s="33" customFormat="1" ht="20.25" spans="1:21">
      <c r="A4" s="36" t="s">
        <v>2536</v>
      </c>
      <c r="B4" s="37" t="s">
        <v>2537</v>
      </c>
      <c r="C4" s="38" t="s">
        <v>2538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54"/>
      <c r="U4" s="55"/>
    </row>
    <row r="5" s="33" customFormat="1" ht="12.75" spans="1:21">
      <c r="A5" s="36"/>
      <c r="B5" s="40"/>
      <c r="C5" s="41">
        <v>42801</v>
      </c>
      <c r="D5" s="41">
        <v>42802</v>
      </c>
      <c r="E5" s="41">
        <v>42803</v>
      </c>
      <c r="F5" s="41">
        <v>42804</v>
      </c>
      <c r="G5" s="41">
        <v>42805</v>
      </c>
      <c r="H5" s="41">
        <v>42806</v>
      </c>
      <c r="I5" s="41">
        <v>42807</v>
      </c>
      <c r="J5" s="41">
        <v>42808</v>
      </c>
      <c r="K5" s="41">
        <v>42809</v>
      </c>
      <c r="L5" s="41">
        <v>42810</v>
      </c>
      <c r="M5" s="41">
        <v>42811</v>
      </c>
      <c r="N5" s="41">
        <v>42812</v>
      </c>
      <c r="O5" s="41">
        <v>42813</v>
      </c>
      <c r="P5" s="41">
        <v>42814</v>
      </c>
      <c r="Q5" s="41">
        <v>42815</v>
      </c>
      <c r="R5" s="41">
        <v>42816</v>
      </c>
      <c r="S5" s="41">
        <v>42817</v>
      </c>
      <c r="T5" s="41">
        <v>42818</v>
      </c>
      <c r="U5" s="41">
        <v>42819</v>
      </c>
    </row>
    <row r="6" s="33" customFormat="1" ht="12.75" spans="1:21">
      <c r="A6" s="42"/>
      <c r="B6" s="40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</row>
    <row r="7" s="33" customFormat="1" ht="20.25" spans="1:21">
      <c r="A7" s="44" t="s">
        <v>2539</v>
      </c>
      <c r="B7" s="45">
        <v>3450</v>
      </c>
      <c r="C7" s="46">
        <v>96</v>
      </c>
      <c r="D7" s="46">
        <v>52</v>
      </c>
      <c r="E7" s="46">
        <v>132</v>
      </c>
      <c r="F7" s="46">
        <v>188</v>
      </c>
      <c r="G7" s="46">
        <v>28</v>
      </c>
      <c r="H7" s="46">
        <v>92</v>
      </c>
      <c r="I7" s="51">
        <v>108</v>
      </c>
      <c r="J7" s="51">
        <v>96</v>
      </c>
      <c r="K7" s="51">
        <v>56</v>
      </c>
      <c r="L7" s="51">
        <v>148</v>
      </c>
      <c r="M7" s="51">
        <v>120</v>
      </c>
      <c r="N7" s="51">
        <v>144</v>
      </c>
      <c r="O7" s="51">
        <v>96</v>
      </c>
      <c r="P7" s="52">
        <v>596</v>
      </c>
      <c r="Q7" s="52">
        <v>324</v>
      </c>
      <c r="R7" s="56">
        <v>488</v>
      </c>
      <c r="S7" s="56">
        <v>796</v>
      </c>
      <c r="T7" s="56">
        <v>656</v>
      </c>
      <c r="U7" s="56">
        <v>640</v>
      </c>
    </row>
    <row r="8" s="33" customFormat="1" ht="15" spans="1:21">
      <c r="A8" s="47"/>
      <c r="B8" s="48" t="s">
        <v>2540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53"/>
      <c r="T8" s="57"/>
      <c r="U8" s="57"/>
    </row>
    <row r="9" s="33" customFormat="1" ht="20.25" spans="1:21">
      <c r="A9" s="44" t="s">
        <v>2541</v>
      </c>
      <c r="B9" s="45">
        <v>4010</v>
      </c>
      <c r="C9" s="46">
        <v>292</v>
      </c>
      <c r="D9" s="46">
        <v>240</v>
      </c>
      <c r="E9" s="46">
        <v>468</v>
      </c>
      <c r="F9" s="46">
        <v>308</v>
      </c>
      <c r="G9" s="46">
        <v>56</v>
      </c>
      <c r="H9" s="46">
        <v>240</v>
      </c>
      <c r="I9" s="51">
        <v>272</v>
      </c>
      <c r="J9" s="51">
        <v>280</v>
      </c>
      <c r="K9" s="51">
        <v>328</v>
      </c>
      <c r="L9" s="51">
        <v>136</v>
      </c>
      <c r="M9" s="51">
        <v>104</v>
      </c>
      <c r="N9" s="51">
        <v>128</v>
      </c>
      <c r="O9" s="51">
        <v>120</v>
      </c>
      <c r="P9" s="52">
        <v>564</v>
      </c>
      <c r="Q9" s="52">
        <v>368</v>
      </c>
      <c r="R9" s="56">
        <v>472</v>
      </c>
      <c r="S9" s="56">
        <v>824</v>
      </c>
      <c r="T9" s="56">
        <v>676</v>
      </c>
      <c r="U9" s="56">
        <v>584</v>
      </c>
    </row>
    <row r="10" s="33" customFormat="1" ht="15" spans="1:21">
      <c r="A10" s="47"/>
      <c r="B10" s="48" t="s">
        <v>2540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53"/>
      <c r="S10" s="53"/>
      <c r="T10" s="57"/>
      <c r="U10" s="57"/>
    </row>
    <row r="11" s="33" customFormat="1" ht="20.25" spans="1:21">
      <c r="A11" s="44" t="s">
        <v>2542</v>
      </c>
      <c r="B11" s="45">
        <f>920+690+1150+920</f>
        <v>3680</v>
      </c>
      <c r="C11" s="46">
        <v>204</v>
      </c>
      <c r="D11" s="46">
        <v>156</v>
      </c>
      <c r="E11" s="46">
        <v>88</v>
      </c>
      <c r="F11" s="46">
        <v>4</v>
      </c>
      <c r="G11" s="46">
        <v>32</v>
      </c>
      <c r="H11" s="46">
        <v>72</v>
      </c>
      <c r="I11" s="51">
        <v>176</v>
      </c>
      <c r="J11" s="51">
        <v>188</v>
      </c>
      <c r="K11" s="51">
        <v>148</v>
      </c>
      <c r="L11" s="51">
        <v>152</v>
      </c>
      <c r="M11" s="51">
        <v>80</v>
      </c>
      <c r="N11" s="51">
        <v>144</v>
      </c>
      <c r="O11" s="51">
        <v>148</v>
      </c>
      <c r="P11" s="52">
        <v>560</v>
      </c>
      <c r="Q11" s="52">
        <v>376</v>
      </c>
      <c r="R11" s="56">
        <v>460</v>
      </c>
      <c r="S11" s="56">
        <v>728</v>
      </c>
      <c r="T11" s="56">
        <v>696</v>
      </c>
      <c r="U11" s="56">
        <v>636</v>
      </c>
    </row>
    <row r="12" s="33" customFormat="1" ht="15" spans="1:21">
      <c r="A12" s="47"/>
      <c r="B12" s="48" t="s">
        <v>2540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53"/>
      <c r="T12" s="57"/>
      <c r="U12" s="57"/>
    </row>
    <row r="13" s="33" customFormat="1" ht="20.25" spans="1:21">
      <c r="A13" s="44" t="s">
        <v>2543</v>
      </c>
      <c r="B13" s="45">
        <f>1610+690</f>
        <v>2300</v>
      </c>
      <c r="C13" s="46">
        <v>4</v>
      </c>
      <c r="D13" s="46">
        <v>4</v>
      </c>
      <c r="E13" s="46">
        <v>12</v>
      </c>
      <c r="F13" s="46">
        <v>0</v>
      </c>
      <c r="G13" s="46">
        <v>0</v>
      </c>
      <c r="H13" s="46">
        <v>0</v>
      </c>
      <c r="I13" s="51">
        <v>16</v>
      </c>
      <c r="J13" s="51">
        <v>0</v>
      </c>
      <c r="K13" s="51">
        <v>4</v>
      </c>
      <c r="L13" s="51">
        <v>92</v>
      </c>
      <c r="M13" s="51">
        <v>28</v>
      </c>
      <c r="N13" s="51">
        <v>40</v>
      </c>
      <c r="O13" s="51">
        <v>64</v>
      </c>
      <c r="P13" s="52">
        <v>288</v>
      </c>
      <c r="Q13" s="52">
        <v>112</v>
      </c>
      <c r="R13" s="56">
        <v>240</v>
      </c>
      <c r="S13" s="56">
        <v>376</v>
      </c>
      <c r="T13" s="56">
        <v>292</v>
      </c>
      <c r="U13" s="56">
        <v>268</v>
      </c>
    </row>
    <row r="14" s="33" customFormat="1" ht="15" spans="1:21">
      <c r="A14" s="47"/>
      <c r="B14" s="48" t="s">
        <v>2540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57"/>
      <c r="U14" s="57"/>
    </row>
    <row r="15" s="33" customFormat="1" ht="20.25" spans="1:21">
      <c r="A15" s="44" t="s">
        <v>2544</v>
      </c>
      <c r="B15" s="45">
        <f>690+230</f>
        <v>920</v>
      </c>
      <c r="C15" s="46">
        <v>48</v>
      </c>
      <c r="D15" s="46">
        <v>52</v>
      </c>
      <c r="E15" s="46">
        <v>60</v>
      </c>
      <c r="F15" s="46">
        <v>80</v>
      </c>
      <c r="G15" s="46">
        <v>8</v>
      </c>
      <c r="H15" s="46">
        <v>40</v>
      </c>
      <c r="I15" s="51">
        <v>8</v>
      </c>
      <c r="J15" s="51">
        <v>44</v>
      </c>
      <c r="K15" s="51">
        <v>92</v>
      </c>
      <c r="L15" s="51">
        <v>108</v>
      </c>
      <c r="M15" s="51">
        <v>96</v>
      </c>
      <c r="N15" s="51">
        <v>92</v>
      </c>
      <c r="O15" s="51">
        <v>92</v>
      </c>
      <c r="P15" s="52">
        <v>488</v>
      </c>
      <c r="Q15" s="52">
        <v>272</v>
      </c>
      <c r="R15" s="56">
        <v>396</v>
      </c>
      <c r="S15" s="56">
        <v>644</v>
      </c>
      <c r="T15" s="56">
        <v>416</v>
      </c>
      <c r="U15" s="56">
        <v>368</v>
      </c>
    </row>
    <row r="16" s="33" customFormat="1" ht="15" spans="1:21">
      <c r="A16" s="47"/>
      <c r="B16" s="48" t="s">
        <v>2540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53"/>
      <c r="Q16" s="53"/>
      <c r="R16" s="53"/>
      <c r="S16" s="53"/>
      <c r="T16" s="53"/>
      <c r="U16" s="53"/>
    </row>
    <row r="17" s="33" customFormat="1" ht="20.25" spans="1:21">
      <c r="A17" s="44" t="s">
        <v>2545</v>
      </c>
      <c r="B17" s="45">
        <f>920+920</f>
        <v>1840</v>
      </c>
      <c r="C17" s="46">
        <v>80</v>
      </c>
      <c r="D17" s="46">
        <v>68</v>
      </c>
      <c r="E17" s="46">
        <v>136</v>
      </c>
      <c r="F17" s="46">
        <v>104</v>
      </c>
      <c r="G17" s="46">
        <v>12</v>
      </c>
      <c r="H17" s="46">
        <v>100</v>
      </c>
      <c r="I17" s="51">
        <v>124</v>
      </c>
      <c r="J17" s="51">
        <v>60</v>
      </c>
      <c r="K17" s="51">
        <v>52</v>
      </c>
      <c r="L17" s="51">
        <v>116</v>
      </c>
      <c r="M17" s="51">
        <v>116</v>
      </c>
      <c r="N17" s="51">
        <v>148</v>
      </c>
      <c r="O17" s="51">
        <v>124</v>
      </c>
      <c r="P17" s="52">
        <v>580</v>
      </c>
      <c r="Q17" s="52">
        <v>332</v>
      </c>
      <c r="R17" s="56">
        <v>496</v>
      </c>
      <c r="S17" s="56">
        <v>696</v>
      </c>
      <c r="T17" s="56">
        <v>572</v>
      </c>
      <c r="U17" s="56">
        <v>468</v>
      </c>
    </row>
    <row r="18" s="33" customFormat="1" ht="15" spans="1:21">
      <c r="A18" s="47"/>
      <c r="B18" s="48" t="s">
        <v>2540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53"/>
      <c r="R18" s="53"/>
      <c r="S18" s="53"/>
      <c r="T18" s="53"/>
      <c r="U18" s="53"/>
    </row>
    <row r="19" s="33" customFormat="1" ht="20.25" spans="1:21">
      <c r="A19" s="44" t="s">
        <v>2546</v>
      </c>
      <c r="B19" s="45">
        <v>1150</v>
      </c>
      <c r="C19" s="46">
        <v>8</v>
      </c>
      <c r="D19" s="46">
        <v>28</v>
      </c>
      <c r="E19" s="46">
        <v>76</v>
      </c>
      <c r="F19" s="46">
        <v>52</v>
      </c>
      <c r="G19" s="46">
        <v>8</v>
      </c>
      <c r="H19" s="46">
        <v>40</v>
      </c>
      <c r="I19" s="51">
        <v>60</v>
      </c>
      <c r="J19" s="51">
        <v>36</v>
      </c>
      <c r="K19" s="51">
        <v>24</v>
      </c>
      <c r="L19" s="51">
        <v>160</v>
      </c>
      <c r="M19" s="51">
        <v>72</v>
      </c>
      <c r="N19" s="51">
        <v>160</v>
      </c>
      <c r="O19" s="51">
        <v>132</v>
      </c>
      <c r="P19" s="52">
        <v>600</v>
      </c>
      <c r="Q19" s="52">
        <v>308</v>
      </c>
      <c r="R19" s="56">
        <v>528</v>
      </c>
      <c r="S19" s="56">
        <v>688</v>
      </c>
      <c r="T19" s="56">
        <v>512</v>
      </c>
      <c r="U19" s="56">
        <v>516</v>
      </c>
    </row>
    <row r="20" s="33" customFormat="1" ht="15" spans="1:21">
      <c r="A20" s="47"/>
      <c r="B20" s="48" t="s">
        <v>2540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53"/>
      <c r="Q20" s="53"/>
      <c r="R20" s="53"/>
      <c r="S20" s="53"/>
      <c r="T20" s="53"/>
      <c r="U20" s="53"/>
    </row>
    <row r="21" s="33" customFormat="1" ht="20.25" spans="1:21">
      <c r="A21" s="50" t="s">
        <v>2547</v>
      </c>
      <c r="B21" s="45">
        <f>920+690</f>
        <v>1610</v>
      </c>
      <c r="C21" s="46">
        <v>228</v>
      </c>
      <c r="D21" s="46">
        <v>84</v>
      </c>
      <c r="E21" s="46">
        <v>84</v>
      </c>
      <c r="F21" s="46">
        <v>68</v>
      </c>
      <c r="G21" s="46">
        <v>60</v>
      </c>
      <c r="H21" s="46">
        <v>144</v>
      </c>
      <c r="I21" s="51">
        <v>72</v>
      </c>
      <c r="J21" s="51">
        <v>92</v>
      </c>
      <c r="K21" s="51">
        <v>96</v>
      </c>
      <c r="L21" s="51">
        <v>148</v>
      </c>
      <c r="M21" s="51">
        <v>120</v>
      </c>
      <c r="N21" s="51">
        <v>144</v>
      </c>
      <c r="O21" s="51">
        <v>100</v>
      </c>
      <c r="P21" s="52">
        <v>576</v>
      </c>
      <c r="Q21" s="52">
        <v>340</v>
      </c>
      <c r="R21" s="56">
        <v>504</v>
      </c>
      <c r="S21" s="56">
        <v>728</v>
      </c>
      <c r="T21" s="56">
        <v>528</v>
      </c>
      <c r="U21" s="56">
        <v>476</v>
      </c>
    </row>
    <row r="22" s="33" customFormat="1" ht="15" spans="1:21">
      <c r="A22" s="50"/>
      <c r="B22" s="48" t="s">
        <v>2540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53"/>
      <c r="Q22" s="53"/>
      <c r="R22" s="53"/>
      <c r="S22" s="53"/>
      <c r="T22" s="53"/>
      <c r="U22" s="53"/>
    </row>
  </sheetData>
  <mergeCells count="31">
    <mergeCell ref="A1:I1"/>
    <mergeCell ref="A2:I2"/>
    <mergeCell ref="A4:A6"/>
    <mergeCell ref="A7:A8"/>
    <mergeCell ref="A9:A10"/>
    <mergeCell ref="A11:A12"/>
    <mergeCell ref="A13:A14"/>
    <mergeCell ref="A15:A16"/>
    <mergeCell ref="A17:A18"/>
    <mergeCell ref="A19:A20"/>
    <mergeCell ref="A21:A22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</mergeCells>
  <conditionalFormatting sqref="C20">
    <cfRule type="cellIs" dxfId="9" priority="3" stopIfTrue="1" operator="greaterThan">
      <formula>$B$5</formula>
    </cfRule>
  </conditionalFormatting>
  <conditionalFormatting sqref="C22">
    <cfRule type="cellIs" dxfId="9" priority="2" stopIfTrue="1" operator="greaterThan">
      <formula>$B$5</formula>
    </cfRule>
  </conditionalFormatting>
  <conditionalFormatting sqref="T22:U22">
    <cfRule type="cellIs" dxfId="10" priority="4" stopIfTrue="1" operator="greaterThan">
      <formula>0</formula>
    </cfRule>
  </conditionalFormatting>
  <conditionalFormatting sqref="D18:U18 D16:U16 D14:U14 D12:U12 D10:U10 D8:U8 B8 B18 B20:U20 B22:U22 B16 B14 B12 B10">
    <cfRule type="cellIs" dxfId="9" priority="1" stopIfTrue="1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I20"/>
  <sheetViews>
    <sheetView workbookViewId="0">
      <selection activeCell="J20" sqref="J20"/>
    </sheetView>
  </sheetViews>
  <sheetFormatPr defaultColWidth="8.88333333333333" defaultRowHeight="13.5"/>
  <cols>
    <col min="1" max="1" width="30.5" customWidth="1"/>
    <col min="4" max="4" width="34.6333333333333" customWidth="1"/>
  </cols>
  <sheetData>
    <row r="1" ht="18.75" spans="1:9">
      <c r="A1" s="19" t="s">
        <v>2548</v>
      </c>
      <c r="B1" s="19"/>
      <c r="C1" s="19"/>
      <c r="D1" s="19"/>
      <c r="E1" s="19"/>
      <c r="F1" s="19"/>
      <c r="G1" s="19"/>
      <c r="H1" s="19"/>
      <c r="I1" s="19"/>
    </row>
    <row r="2" ht="110" customHeight="1" spans="1:9">
      <c r="A2" s="20" t="s">
        <v>2549</v>
      </c>
      <c r="B2" s="21"/>
      <c r="C2" s="21"/>
      <c r="D2" s="21"/>
      <c r="E2" s="21"/>
      <c r="F2" s="21"/>
      <c r="G2" s="21"/>
      <c r="H2" s="21"/>
      <c r="I2" s="21"/>
    </row>
    <row r="4" ht="23.25" spans="1:5">
      <c r="A4" s="29" t="s">
        <v>2550</v>
      </c>
      <c r="B4" s="29"/>
      <c r="C4" s="29"/>
      <c r="D4" s="29" t="s">
        <v>2551</v>
      </c>
      <c r="E4" s="29"/>
    </row>
    <row r="5" ht="21" spans="1:5">
      <c r="A5" s="30" t="s">
        <v>2552</v>
      </c>
      <c r="B5" s="30"/>
      <c r="C5" s="30"/>
      <c r="D5" s="31" t="s">
        <v>2553</v>
      </c>
      <c r="E5" s="30"/>
    </row>
    <row r="6" ht="21" spans="1:5">
      <c r="A6" s="30" t="s">
        <v>2554</v>
      </c>
      <c r="B6" s="30"/>
      <c r="C6" s="30"/>
      <c r="D6" s="31" t="s">
        <v>2555</v>
      </c>
      <c r="E6" s="30"/>
    </row>
    <row r="7" ht="21" spans="1:5">
      <c r="A7" s="30" t="s">
        <v>2556</v>
      </c>
      <c r="B7" s="30"/>
      <c r="C7" s="30"/>
      <c r="D7" s="31" t="s">
        <v>2557</v>
      </c>
      <c r="E7" s="30"/>
    </row>
    <row r="8" ht="21" spans="1:5">
      <c r="A8" s="30" t="s">
        <v>2558</v>
      </c>
      <c r="B8" s="30"/>
      <c r="C8" s="30"/>
      <c r="D8" s="31" t="s">
        <v>2559</v>
      </c>
      <c r="E8" s="30"/>
    </row>
    <row r="9" ht="21" spans="1:5">
      <c r="A9" s="30" t="s">
        <v>2560</v>
      </c>
      <c r="B9" s="30"/>
      <c r="C9" s="30"/>
      <c r="D9" s="31" t="s">
        <v>2561</v>
      </c>
      <c r="E9" s="30"/>
    </row>
    <row r="10" ht="21" spans="1:5">
      <c r="A10" s="30" t="s">
        <v>2562</v>
      </c>
      <c r="B10" s="30"/>
      <c r="C10" s="30"/>
      <c r="D10" s="31" t="s">
        <v>2563</v>
      </c>
      <c r="E10" s="30"/>
    </row>
    <row r="11" ht="21" spans="1:5">
      <c r="A11" s="30" t="s">
        <v>2564</v>
      </c>
      <c r="B11" s="30"/>
      <c r="C11" s="30"/>
      <c r="D11" s="31" t="s">
        <v>2565</v>
      </c>
      <c r="E11" s="30"/>
    </row>
    <row r="12" ht="21" spans="1:5">
      <c r="A12" s="30" t="s">
        <v>2566</v>
      </c>
      <c r="B12" s="30"/>
      <c r="C12" s="30"/>
      <c r="D12" s="31" t="s">
        <v>2567</v>
      </c>
      <c r="E12" s="30"/>
    </row>
    <row r="13" ht="21" spans="1:5">
      <c r="A13" s="30" t="s">
        <v>2568</v>
      </c>
      <c r="B13" s="30"/>
      <c r="C13" s="30"/>
      <c r="D13" s="31" t="s">
        <v>2559</v>
      </c>
      <c r="E13" s="30"/>
    </row>
    <row r="14" ht="21" spans="1:5">
      <c r="A14" s="30" t="s">
        <v>2569</v>
      </c>
      <c r="B14" s="30"/>
      <c r="C14" s="30"/>
      <c r="D14" s="31" t="s">
        <v>2561</v>
      </c>
      <c r="E14" s="30"/>
    </row>
    <row r="15" ht="21" spans="1:5">
      <c r="A15" s="30" t="s">
        <v>2570</v>
      </c>
      <c r="B15" s="30"/>
      <c r="C15" s="30"/>
      <c r="D15" s="31" t="s">
        <v>2563</v>
      </c>
      <c r="E15" s="30"/>
    </row>
    <row r="16" ht="21" spans="1:5">
      <c r="A16" s="30" t="s">
        <v>2571</v>
      </c>
      <c r="B16" s="30"/>
      <c r="C16" s="30"/>
      <c r="D16" s="31" t="s">
        <v>2565</v>
      </c>
      <c r="E16" s="30"/>
    </row>
    <row r="17" ht="21" spans="1:5">
      <c r="A17" s="30" t="s">
        <v>2572</v>
      </c>
      <c r="B17" s="30"/>
      <c r="C17" s="30"/>
      <c r="D17" s="31" t="s">
        <v>2567</v>
      </c>
      <c r="E17" s="30"/>
    </row>
    <row r="18" ht="21" spans="1:5">
      <c r="A18" s="30" t="s">
        <v>2573</v>
      </c>
      <c r="B18" s="30"/>
      <c r="C18" s="30"/>
      <c r="D18" s="31" t="s">
        <v>2555</v>
      </c>
      <c r="E18" s="30"/>
    </row>
    <row r="20" ht="71" customHeight="1" spans="1:5">
      <c r="A20" s="32" t="s">
        <v>2574</v>
      </c>
      <c r="B20" s="32"/>
      <c r="C20" s="32"/>
      <c r="D20" s="32"/>
      <c r="E20" s="32"/>
    </row>
  </sheetData>
  <mergeCells count="3">
    <mergeCell ref="A1:I1"/>
    <mergeCell ref="A2:I2"/>
    <mergeCell ref="A20:E20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59"/>
  <sheetViews>
    <sheetView topLeftCell="A23" workbookViewId="0">
      <selection activeCell="K56" sqref="K56"/>
    </sheetView>
  </sheetViews>
  <sheetFormatPr defaultColWidth="8.89166666666667" defaultRowHeight="13.5"/>
  <cols>
    <col min="1" max="1" width="5.66666666666667" customWidth="1"/>
    <col min="2" max="2" width="12.625" style="311" customWidth="1"/>
    <col min="3" max="8" width="5.125" customWidth="1"/>
    <col min="9" max="9" width="7" customWidth="1"/>
    <col min="10" max="10" width="5.125" customWidth="1"/>
    <col min="11" max="11" width="16.5583333333333" customWidth="1"/>
    <col min="12" max="12" width="22.5583333333333" customWidth="1"/>
    <col min="13" max="13" width="28.5583333333333" customWidth="1"/>
    <col min="14" max="14" width="33.775" customWidth="1"/>
    <col min="15" max="15" width="18.8916666666667" customWidth="1"/>
  </cols>
  <sheetData>
    <row r="1" ht="39" customHeight="1" spans="1:15">
      <c r="A1" s="312" t="s">
        <v>17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</row>
    <row r="2" ht="207" customHeight="1" spans="1:15">
      <c r="A2" s="313" t="s">
        <v>18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</row>
    <row r="3" ht="14.25" spans="1:15">
      <c r="A3" s="314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</row>
    <row r="4" spans="1:14">
      <c r="A4" s="311" t="s">
        <v>19</v>
      </c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</row>
    <row r="5" ht="26.25" spans="1:15">
      <c r="A5" t="s">
        <v>20</v>
      </c>
      <c r="B5" s="311" t="s">
        <v>21</v>
      </c>
      <c r="C5" t="s">
        <v>22</v>
      </c>
      <c r="D5" t="s">
        <v>23</v>
      </c>
      <c r="E5" t="s">
        <v>24</v>
      </c>
      <c r="F5" t="s">
        <v>25</v>
      </c>
      <c r="G5" t="s">
        <v>26</v>
      </c>
      <c r="H5" t="s">
        <v>27</v>
      </c>
      <c r="I5" t="s">
        <v>28</v>
      </c>
      <c r="J5" t="s">
        <v>29</v>
      </c>
      <c r="K5" s="319" t="s">
        <v>30</v>
      </c>
      <c r="L5" s="319" t="s">
        <v>31</v>
      </c>
      <c r="M5" s="319" t="s">
        <v>32</v>
      </c>
      <c r="N5" s="319" t="s">
        <v>33</v>
      </c>
      <c r="O5" s="319" t="s">
        <v>34</v>
      </c>
    </row>
    <row r="6" ht="14.25" spans="2:7">
      <c r="B6" s="316" t="s">
        <v>35</v>
      </c>
      <c r="C6">
        <v>88</v>
      </c>
      <c r="D6">
        <f>C6-3</f>
        <v>85</v>
      </c>
      <c r="E6">
        <f>C6+1</f>
        <v>89</v>
      </c>
      <c r="F6">
        <f>C6-6</f>
        <v>82</v>
      </c>
      <c r="G6">
        <f>C6+4</f>
        <v>92</v>
      </c>
    </row>
    <row r="7" ht="14.25" spans="2:7">
      <c r="B7" s="316" t="s">
        <v>36</v>
      </c>
      <c r="C7">
        <v>92</v>
      </c>
      <c r="D7">
        <f t="shared" ref="D7:D51" si="0">C7-3</f>
        <v>89</v>
      </c>
      <c r="E7">
        <f t="shared" ref="E7:E51" si="1">C7+1</f>
        <v>93</v>
      </c>
      <c r="F7">
        <f t="shared" ref="F7:F51" si="2">C7-6</f>
        <v>86</v>
      </c>
      <c r="G7">
        <f t="shared" ref="G7:G51" si="3">C7+4</f>
        <v>96</v>
      </c>
    </row>
    <row r="8" ht="14.25" spans="2:7">
      <c r="B8" s="316" t="s">
        <v>37</v>
      </c>
      <c r="C8">
        <v>76</v>
      </c>
      <c r="D8">
        <f t="shared" si="0"/>
        <v>73</v>
      </c>
      <c r="E8">
        <f t="shared" si="1"/>
        <v>77</v>
      </c>
      <c r="F8">
        <f t="shared" si="2"/>
        <v>70</v>
      </c>
      <c r="G8">
        <f t="shared" si="3"/>
        <v>80</v>
      </c>
    </row>
    <row r="9" ht="14.25" spans="2:7">
      <c r="B9" s="316" t="s">
        <v>38</v>
      </c>
      <c r="C9">
        <v>99</v>
      </c>
      <c r="D9">
        <f t="shared" si="0"/>
        <v>96</v>
      </c>
      <c r="E9">
        <f t="shared" si="1"/>
        <v>100</v>
      </c>
      <c r="F9">
        <f t="shared" si="2"/>
        <v>93</v>
      </c>
      <c r="G9">
        <v>100</v>
      </c>
    </row>
    <row r="10" ht="14.25" spans="2:7">
      <c r="B10" s="316" t="s">
        <v>39</v>
      </c>
      <c r="C10">
        <v>90</v>
      </c>
      <c r="D10">
        <f t="shared" si="0"/>
        <v>87</v>
      </c>
      <c r="E10">
        <f t="shared" si="1"/>
        <v>91</v>
      </c>
      <c r="F10">
        <f t="shared" si="2"/>
        <v>84</v>
      </c>
      <c r="G10">
        <f t="shared" si="3"/>
        <v>94</v>
      </c>
    </row>
    <row r="11" ht="14.25" spans="2:7">
      <c r="B11" s="316" t="s">
        <v>40</v>
      </c>
      <c r="C11">
        <v>98</v>
      </c>
      <c r="D11">
        <f t="shared" si="0"/>
        <v>95</v>
      </c>
      <c r="E11">
        <f t="shared" si="1"/>
        <v>99</v>
      </c>
      <c r="F11">
        <f t="shared" si="2"/>
        <v>92</v>
      </c>
      <c r="G11">
        <v>100</v>
      </c>
    </row>
    <row r="12" ht="14.25" spans="2:7">
      <c r="B12" s="316" t="s">
        <v>41</v>
      </c>
      <c r="C12">
        <v>77</v>
      </c>
      <c r="D12">
        <f t="shared" si="0"/>
        <v>74</v>
      </c>
      <c r="E12">
        <f t="shared" si="1"/>
        <v>78</v>
      </c>
      <c r="F12">
        <f t="shared" si="2"/>
        <v>71</v>
      </c>
      <c r="G12">
        <f t="shared" si="3"/>
        <v>81</v>
      </c>
    </row>
    <row r="13" ht="14.25" spans="2:7">
      <c r="B13" s="316" t="s">
        <v>42</v>
      </c>
      <c r="C13">
        <v>80</v>
      </c>
      <c r="D13">
        <f t="shared" si="0"/>
        <v>77</v>
      </c>
      <c r="E13">
        <f t="shared" si="1"/>
        <v>81</v>
      </c>
      <c r="F13">
        <f t="shared" si="2"/>
        <v>74</v>
      </c>
      <c r="G13">
        <f t="shared" si="3"/>
        <v>84</v>
      </c>
    </row>
    <row r="14" ht="14.25" spans="2:7">
      <c r="B14" s="316" t="s">
        <v>43</v>
      </c>
      <c r="C14">
        <v>92</v>
      </c>
      <c r="D14">
        <f t="shared" si="0"/>
        <v>89</v>
      </c>
      <c r="E14">
        <f t="shared" si="1"/>
        <v>93</v>
      </c>
      <c r="F14">
        <f t="shared" si="2"/>
        <v>86</v>
      </c>
      <c r="G14">
        <f t="shared" si="3"/>
        <v>96</v>
      </c>
    </row>
    <row r="15" ht="14.25" spans="2:7">
      <c r="B15" s="316" t="s">
        <v>44</v>
      </c>
      <c r="C15">
        <v>71</v>
      </c>
      <c r="D15">
        <f t="shared" si="0"/>
        <v>68</v>
      </c>
      <c r="E15">
        <f t="shared" si="1"/>
        <v>72</v>
      </c>
      <c r="F15">
        <f t="shared" si="2"/>
        <v>65</v>
      </c>
      <c r="G15">
        <f t="shared" si="3"/>
        <v>75</v>
      </c>
    </row>
    <row r="16" ht="14.25" spans="2:7">
      <c r="B16" s="316" t="s">
        <v>45</v>
      </c>
      <c r="C16">
        <v>69</v>
      </c>
      <c r="D16">
        <f t="shared" si="0"/>
        <v>66</v>
      </c>
      <c r="E16">
        <f t="shared" si="1"/>
        <v>70</v>
      </c>
      <c r="F16">
        <f t="shared" si="2"/>
        <v>63</v>
      </c>
      <c r="G16">
        <f t="shared" si="3"/>
        <v>73</v>
      </c>
    </row>
    <row r="17" ht="14.25" spans="2:7">
      <c r="B17" s="316" t="s">
        <v>46</v>
      </c>
      <c r="C17">
        <v>93</v>
      </c>
      <c r="D17">
        <f t="shared" si="0"/>
        <v>90</v>
      </c>
      <c r="E17">
        <f t="shared" si="1"/>
        <v>94</v>
      </c>
      <c r="F17">
        <f t="shared" si="2"/>
        <v>87</v>
      </c>
      <c r="G17">
        <f t="shared" si="3"/>
        <v>97</v>
      </c>
    </row>
    <row r="18" ht="14.25" spans="2:7">
      <c r="B18" s="316" t="s">
        <v>47</v>
      </c>
      <c r="C18">
        <v>93</v>
      </c>
      <c r="D18">
        <f t="shared" si="0"/>
        <v>90</v>
      </c>
      <c r="E18">
        <f t="shared" si="1"/>
        <v>94</v>
      </c>
      <c r="F18">
        <f t="shared" si="2"/>
        <v>87</v>
      </c>
      <c r="G18">
        <f t="shared" si="3"/>
        <v>97</v>
      </c>
    </row>
    <row r="19" ht="14.25" spans="2:7">
      <c r="B19" s="316" t="s">
        <v>48</v>
      </c>
      <c r="C19">
        <v>84</v>
      </c>
      <c r="D19">
        <f t="shared" si="0"/>
        <v>81</v>
      </c>
      <c r="E19">
        <f t="shared" si="1"/>
        <v>85</v>
      </c>
      <c r="F19">
        <v>60</v>
      </c>
      <c r="G19">
        <f t="shared" si="3"/>
        <v>88</v>
      </c>
    </row>
    <row r="20" ht="14.25" spans="2:7">
      <c r="B20" s="316" t="s">
        <v>49</v>
      </c>
      <c r="C20">
        <v>90</v>
      </c>
      <c r="D20">
        <f t="shared" si="0"/>
        <v>87</v>
      </c>
      <c r="E20">
        <f t="shared" si="1"/>
        <v>91</v>
      </c>
      <c r="F20">
        <f t="shared" si="2"/>
        <v>84</v>
      </c>
      <c r="G20">
        <f t="shared" si="3"/>
        <v>94</v>
      </c>
    </row>
    <row r="21" ht="14.25" spans="2:7">
      <c r="B21" s="316" t="s">
        <v>50</v>
      </c>
      <c r="C21">
        <v>92</v>
      </c>
      <c r="D21">
        <f t="shared" si="0"/>
        <v>89</v>
      </c>
      <c r="E21">
        <f t="shared" si="1"/>
        <v>93</v>
      </c>
      <c r="F21">
        <f t="shared" si="2"/>
        <v>86</v>
      </c>
      <c r="G21">
        <f t="shared" si="3"/>
        <v>96</v>
      </c>
    </row>
    <row r="22" ht="14.25" spans="2:7">
      <c r="B22" s="316" t="s">
        <v>51</v>
      </c>
      <c r="C22">
        <v>66</v>
      </c>
      <c r="D22">
        <f t="shared" si="0"/>
        <v>63</v>
      </c>
      <c r="E22">
        <f t="shared" si="1"/>
        <v>67</v>
      </c>
      <c r="F22">
        <f t="shared" si="2"/>
        <v>60</v>
      </c>
      <c r="G22">
        <f t="shared" si="3"/>
        <v>70</v>
      </c>
    </row>
    <row r="23" spans="2:7">
      <c r="B23" s="311" t="s">
        <v>52</v>
      </c>
      <c r="C23">
        <v>60</v>
      </c>
      <c r="D23">
        <f t="shared" si="0"/>
        <v>57</v>
      </c>
      <c r="E23">
        <f t="shared" si="1"/>
        <v>61</v>
      </c>
      <c r="F23">
        <f t="shared" si="2"/>
        <v>54</v>
      </c>
      <c r="G23">
        <f t="shared" si="3"/>
        <v>64</v>
      </c>
    </row>
    <row r="24" spans="2:7">
      <c r="B24" s="311" t="s">
        <v>53</v>
      </c>
      <c r="C24">
        <v>82</v>
      </c>
      <c r="D24">
        <f t="shared" si="0"/>
        <v>79</v>
      </c>
      <c r="E24">
        <f t="shared" si="1"/>
        <v>83</v>
      </c>
      <c r="F24">
        <f t="shared" si="2"/>
        <v>76</v>
      </c>
      <c r="G24">
        <f t="shared" si="3"/>
        <v>86</v>
      </c>
    </row>
    <row r="25" spans="2:7">
      <c r="B25" s="311" t="s">
        <v>54</v>
      </c>
      <c r="C25">
        <v>90</v>
      </c>
      <c r="D25">
        <f t="shared" si="0"/>
        <v>87</v>
      </c>
      <c r="E25">
        <f t="shared" si="1"/>
        <v>91</v>
      </c>
      <c r="F25">
        <f t="shared" si="2"/>
        <v>84</v>
      </c>
      <c r="G25">
        <f t="shared" si="3"/>
        <v>94</v>
      </c>
    </row>
    <row r="26" spans="2:7">
      <c r="B26" s="311" t="s">
        <v>55</v>
      </c>
      <c r="C26">
        <v>91</v>
      </c>
      <c r="D26">
        <f t="shared" si="0"/>
        <v>88</v>
      </c>
      <c r="E26">
        <f t="shared" si="1"/>
        <v>92</v>
      </c>
      <c r="F26">
        <f t="shared" si="2"/>
        <v>85</v>
      </c>
      <c r="G26">
        <f t="shared" si="3"/>
        <v>95</v>
      </c>
    </row>
    <row r="27" spans="2:7">
      <c r="B27" s="311" t="s">
        <v>56</v>
      </c>
      <c r="C27">
        <v>79</v>
      </c>
      <c r="D27">
        <f t="shared" si="0"/>
        <v>76</v>
      </c>
      <c r="E27">
        <f t="shared" si="1"/>
        <v>80</v>
      </c>
      <c r="F27">
        <f t="shared" si="2"/>
        <v>73</v>
      </c>
      <c r="G27">
        <f t="shared" si="3"/>
        <v>83</v>
      </c>
    </row>
    <row r="28" spans="2:7">
      <c r="B28" s="311" t="s">
        <v>57</v>
      </c>
      <c r="C28">
        <v>85</v>
      </c>
      <c r="D28">
        <f t="shared" si="0"/>
        <v>82</v>
      </c>
      <c r="E28">
        <f t="shared" si="1"/>
        <v>86</v>
      </c>
      <c r="F28">
        <f t="shared" si="2"/>
        <v>79</v>
      </c>
      <c r="G28">
        <f t="shared" si="3"/>
        <v>89</v>
      </c>
    </row>
    <row r="29" spans="2:7">
      <c r="B29" s="311" t="s">
        <v>58</v>
      </c>
      <c r="C29">
        <v>93</v>
      </c>
      <c r="D29">
        <f t="shared" si="0"/>
        <v>90</v>
      </c>
      <c r="E29">
        <f t="shared" si="1"/>
        <v>94</v>
      </c>
      <c r="F29">
        <f t="shared" si="2"/>
        <v>87</v>
      </c>
      <c r="G29">
        <f t="shared" si="3"/>
        <v>97</v>
      </c>
    </row>
    <row r="30" spans="2:7">
      <c r="B30" s="311" t="s">
        <v>59</v>
      </c>
      <c r="C30">
        <v>66</v>
      </c>
      <c r="D30">
        <f t="shared" si="0"/>
        <v>63</v>
      </c>
      <c r="E30">
        <f t="shared" si="1"/>
        <v>67</v>
      </c>
      <c r="F30">
        <f t="shared" si="2"/>
        <v>60</v>
      </c>
      <c r="G30">
        <f t="shared" si="3"/>
        <v>70</v>
      </c>
    </row>
    <row r="31" spans="2:7">
      <c r="B31" s="311" t="s">
        <v>60</v>
      </c>
      <c r="C31">
        <v>71</v>
      </c>
      <c r="D31">
        <f t="shared" si="0"/>
        <v>68</v>
      </c>
      <c r="E31">
        <f t="shared" si="1"/>
        <v>72</v>
      </c>
      <c r="F31">
        <f t="shared" si="2"/>
        <v>65</v>
      </c>
      <c r="G31">
        <f t="shared" si="3"/>
        <v>75</v>
      </c>
    </row>
    <row r="32" spans="2:7">
      <c r="B32" s="311" t="s">
        <v>61</v>
      </c>
      <c r="C32">
        <v>87</v>
      </c>
      <c r="D32">
        <f t="shared" si="0"/>
        <v>84</v>
      </c>
      <c r="E32">
        <f t="shared" si="1"/>
        <v>88</v>
      </c>
      <c r="F32">
        <f t="shared" si="2"/>
        <v>81</v>
      </c>
      <c r="G32">
        <f t="shared" si="3"/>
        <v>91</v>
      </c>
    </row>
    <row r="33" spans="2:7">
      <c r="B33" s="311" t="s">
        <v>62</v>
      </c>
      <c r="C33">
        <v>78</v>
      </c>
      <c r="D33">
        <f t="shared" si="0"/>
        <v>75</v>
      </c>
      <c r="E33">
        <f t="shared" si="1"/>
        <v>79</v>
      </c>
      <c r="F33">
        <f t="shared" si="2"/>
        <v>72</v>
      </c>
      <c r="G33">
        <f t="shared" si="3"/>
        <v>82</v>
      </c>
    </row>
    <row r="34" spans="2:7">
      <c r="B34" s="311" t="s">
        <v>63</v>
      </c>
      <c r="C34">
        <v>74</v>
      </c>
      <c r="D34">
        <f t="shared" si="0"/>
        <v>71</v>
      </c>
      <c r="E34">
        <v>43</v>
      </c>
      <c r="F34">
        <f t="shared" si="2"/>
        <v>68</v>
      </c>
      <c r="G34">
        <f t="shared" si="3"/>
        <v>78</v>
      </c>
    </row>
    <row r="35" spans="2:7">
      <c r="B35" s="311" t="s">
        <v>64</v>
      </c>
      <c r="C35">
        <v>58</v>
      </c>
      <c r="D35">
        <f t="shared" si="0"/>
        <v>55</v>
      </c>
      <c r="E35">
        <f t="shared" si="1"/>
        <v>59</v>
      </c>
      <c r="F35">
        <f t="shared" si="2"/>
        <v>52</v>
      </c>
      <c r="G35">
        <f t="shared" si="3"/>
        <v>62</v>
      </c>
    </row>
    <row r="36" spans="2:7">
      <c r="B36" s="311" t="s">
        <v>65</v>
      </c>
      <c r="C36">
        <v>91</v>
      </c>
      <c r="D36">
        <f t="shared" si="0"/>
        <v>88</v>
      </c>
      <c r="E36">
        <f t="shared" si="1"/>
        <v>92</v>
      </c>
      <c r="F36">
        <f t="shared" si="2"/>
        <v>85</v>
      </c>
      <c r="G36">
        <f t="shared" si="3"/>
        <v>95</v>
      </c>
    </row>
    <row r="37" spans="2:7">
      <c r="B37" s="311" t="s">
        <v>66</v>
      </c>
      <c r="C37">
        <v>63</v>
      </c>
      <c r="D37">
        <f t="shared" si="0"/>
        <v>60</v>
      </c>
      <c r="E37">
        <f t="shared" si="1"/>
        <v>64</v>
      </c>
      <c r="F37">
        <f t="shared" si="2"/>
        <v>57</v>
      </c>
      <c r="G37">
        <f t="shared" si="3"/>
        <v>67</v>
      </c>
    </row>
    <row r="38" spans="2:7">
      <c r="B38" s="311" t="s">
        <v>67</v>
      </c>
      <c r="C38">
        <v>82</v>
      </c>
      <c r="D38">
        <f t="shared" si="0"/>
        <v>79</v>
      </c>
      <c r="E38">
        <f t="shared" si="1"/>
        <v>83</v>
      </c>
      <c r="F38">
        <f t="shared" si="2"/>
        <v>76</v>
      </c>
      <c r="G38">
        <f t="shared" si="3"/>
        <v>86</v>
      </c>
    </row>
    <row r="39" spans="2:7">
      <c r="B39" s="311" t="s">
        <v>68</v>
      </c>
      <c r="C39">
        <v>51</v>
      </c>
      <c r="D39">
        <f t="shared" si="0"/>
        <v>48</v>
      </c>
      <c r="E39">
        <f t="shared" si="1"/>
        <v>52</v>
      </c>
      <c r="F39">
        <f t="shared" si="2"/>
        <v>45</v>
      </c>
      <c r="G39">
        <f t="shared" si="3"/>
        <v>55</v>
      </c>
    </row>
    <row r="40" spans="2:7">
      <c r="B40" s="311" t="s">
        <v>69</v>
      </c>
      <c r="C40">
        <v>87</v>
      </c>
      <c r="D40">
        <f t="shared" si="0"/>
        <v>84</v>
      </c>
      <c r="E40">
        <f t="shared" si="1"/>
        <v>88</v>
      </c>
      <c r="F40">
        <v>48</v>
      </c>
      <c r="G40">
        <f t="shared" si="3"/>
        <v>91</v>
      </c>
    </row>
    <row r="41" spans="2:7">
      <c r="B41" s="311" t="s">
        <v>70</v>
      </c>
      <c r="C41">
        <v>76</v>
      </c>
      <c r="D41">
        <f t="shared" si="0"/>
        <v>73</v>
      </c>
      <c r="E41">
        <f t="shared" si="1"/>
        <v>77</v>
      </c>
      <c r="F41">
        <f t="shared" si="2"/>
        <v>70</v>
      </c>
      <c r="G41">
        <f t="shared" si="3"/>
        <v>80</v>
      </c>
    </row>
    <row r="42" spans="2:7">
      <c r="B42" s="311" t="s">
        <v>71</v>
      </c>
      <c r="C42">
        <v>60</v>
      </c>
      <c r="D42">
        <f t="shared" si="0"/>
        <v>57</v>
      </c>
      <c r="E42">
        <f t="shared" si="1"/>
        <v>61</v>
      </c>
      <c r="F42">
        <f t="shared" si="2"/>
        <v>54</v>
      </c>
      <c r="G42">
        <f t="shared" si="3"/>
        <v>64</v>
      </c>
    </row>
    <row r="43" spans="2:7">
      <c r="B43" s="311" t="s">
        <v>72</v>
      </c>
      <c r="C43">
        <v>83</v>
      </c>
      <c r="D43">
        <f t="shared" si="0"/>
        <v>80</v>
      </c>
      <c r="E43">
        <f t="shared" si="1"/>
        <v>84</v>
      </c>
      <c r="F43">
        <f t="shared" si="2"/>
        <v>77</v>
      </c>
      <c r="G43">
        <f t="shared" si="3"/>
        <v>87</v>
      </c>
    </row>
    <row r="44" spans="2:7">
      <c r="B44" s="311" t="s">
        <v>73</v>
      </c>
      <c r="C44">
        <v>92</v>
      </c>
      <c r="D44">
        <f t="shared" si="0"/>
        <v>89</v>
      </c>
      <c r="E44">
        <f t="shared" si="1"/>
        <v>93</v>
      </c>
      <c r="F44">
        <v>40</v>
      </c>
      <c r="G44">
        <f t="shared" si="3"/>
        <v>96</v>
      </c>
    </row>
    <row r="45" spans="2:7">
      <c r="B45" s="311" t="s">
        <v>74</v>
      </c>
      <c r="C45">
        <v>95</v>
      </c>
      <c r="D45">
        <f t="shared" si="0"/>
        <v>92</v>
      </c>
      <c r="E45">
        <v>51</v>
      </c>
      <c r="F45">
        <f t="shared" si="2"/>
        <v>89</v>
      </c>
      <c r="G45">
        <f t="shared" si="3"/>
        <v>99</v>
      </c>
    </row>
    <row r="46" spans="2:7">
      <c r="B46" s="311" t="s">
        <v>75</v>
      </c>
      <c r="C46">
        <v>68</v>
      </c>
      <c r="D46">
        <f t="shared" si="0"/>
        <v>65</v>
      </c>
      <c r="E46">
        <v>37</v>
      </c>
      <c r="F46">
        <f t="shared" si="2"/>
        <v>62</v>
      </c>
      <c r="G46">
        <f t="shared" si="3"/>
        <v>72</v>
      </c>
    </row>
    <row r="47" spans="2:7">
      <c r="B47" s="311" t="s">
        <v>76</v>
      </c>
      <c r="C47">
        <v>78</v>
      </c>
      <c r="D47">
        <f t="shared" si="0"/>
        <v>75</v>
      </c>
      <c r="E47">
        <f t="shared" si="1"/>
        <v>79</v>
      </c>
      <c r="F47">
        <f t="shared" si="2"/>
        <v>72</v>
      </c>
      <c r="G47">
        <f t="shared" si="3"/>
        <v>82</v>
      </c>
    </row>
    <row r="48" spans="2:7">
      <c r="B48" s="311" t="s">
        <v>77</v>
      </c>
      <c r="C48">
        <v>80</v>
      </c>
      <c r="D48">
        <f t="shared" si="0"/>
        <v>77</v>
      </c>
      <c r="E48">
        <f t="shared" si="1"/>
        <v>81</v>
      </c>
      <c r="F48">
        <f t="shared" si="2"/>
        <v>74</v>
      </c>
      <c r="G48">
        <f t="shared" si="3"/>
        <v>84</v>
      </c>
    </row>
    <row r="49" spans="2:7">
      <c r="B49" s="311" t="s">
        <v>78</v>
      </c>
      <c r="C49">
        <v>77</v>
      </c>
      <c r="D49">
        <f t="shared" si="0"/>
        <v>74</v>
      </c>
      <c r="E49">
        <v>35</v>
      </c>
      <c r="F49">
        <f t="shared" si="2"/>
        <v>71</v>
      </c>
      <c r="G49">
        <f t="shared" si="3"/>
        <v>81</v>
      </c>
    </row>
    <row r="50" spans="2:15">
      <c r="B50" s="311" t="s">
        <v>79</v>
      </c>
      <c r="C50">
        <v>83</v>
      </c>
      <c r="D50">
        <f t="shared" si="0"/>
        <v>80</v>
      </c>
      <c r="E50">
        <f t="shared" si="1"/>
        <v>84</v>
      </c>
      <c r="F50">
        <f t="shared" si="2"/>
        <v>77</v>
      </c>
      <c r="G50">
        <f t="shared" si="3"/>
        <v>87</v>
      </c>
      <c r="O50" t="str">
        <f>IF(OR(C50&lt;=60,D50&lt;=60,E50&lt;=60,F50&lt;=60,G50&lt;=60,),"不及格","")</f>
        <v/>
      </c>
    </row>
    <row r="51" spans="1:15">
      <c r="A51" s="317">
        <f>ROW()-5</f>
        <v>46</v>
      </c>
      <c r="B51" s="311" t="s">
        <v>80</v>
      </c>
      <c r="C51">
        <v>52</v>
      </c>
      <c r="D51">
        <f t="shared" si="0"/>
        <v>49</v>
      </c>
      <c r="E51">
        <f t="shared" si="1"/>
        <v>53</v>
      </c>
      <c r="F51">
        <f t="shared" si="2"/>
        <v>46</v>
      </c>
      <c r="G51">
        <f t="shared" si="3"/>
        <v>56</v>
      </c>
      <c r="H51" s="318">
        <f>SUM(C51:G51)</f>
        <v>256</v>
      </c>
      <c r="I51" s="318">
        <f>AVERAGE(C51:G51)</f>
        <v>51.2</v>
      </c>
      <c r="J51" s="318">
        <f>IFERROR(RANK(I51,$I$6:$I$51),"")</f>
        <v>1</v>
      </c>
      <c r="K51" s="318" t="str">
        <f>IF(I51&gt;=60,"及格","不及格")</f>
        <v>不及格</v>
      </c>
      <c r="L51" s="318" t="str">
        <f>IF(I51&gt;=85,"优秀",IF(AND(I51&gt;=60,I51&lt;85),"良好","不及格"))</f>
        <v>不及格</v>
      </c>
      <c r="M51" s="318" t="str">
        <f>IF(I51&gt;=85,"优秀",IF(AND(I51&gt;=70,I51&lt;85),"良好",IF(AND(I51&gt;=60,I51&lt;70),"及格","不及格")))</f>
        <v>不及格</v>
      </c>
      <c r="N51" s="318" t="str">
        <f>_xlfn.IFS(I51&gt;=85,"优秀",I51&gt;=70,"良好",I51&gt;=60,"及格",I51&gt;=40,"不及格",I51&lt;40,"差")</f>
        <v>不及格</v>
      </c>
      <c r="O51" s="318" t="str">
        <f t="array" ref="O51">IF(OR(C51:G51&lt;=60,),"不及格","")</f>
        <v>不及格</v>
      </c>
    </row>
    <row r="53" spans="2:7">
      <c r="B53" s="311" t="s">
        <v>81</v>
      </c>
      <c r="G53" s="318">
        <f>MAX(G6:G51)</f>
        <v>100</v>
      </c>
    </row>
    <row r="54" spans="2:7">
      <c r="B54" s="311" t="s">
        <v>82</v>
      </c>
      <c r="G54" s="318">
        <f>MIN(G6:G51)</f>
        <v>55</v>
      </c>
    </row>
    <row r="55" spans="2:7">
      <c r="B55" s="311" t="s">
        <v>83</v>
      </c>
      <c r="G55" s="318">
        <f>COUNTIF(G6:G51,"&lt;60")</f>
        <v>2</v>
      </c>
    </row>
    <row r="56" spans="2:7">
      <c r="B56" s="311" t="s">
        <v>84</v>
      </c>
      <c r="G56" s="318">
        <f>COUNTIFS(G6:G51,"&gt;60",G6:G51,"&lt;85")</f>
        <v>20</v>
      </c>
    </row>
    <row r="57" spans="2:7">
      <c r="B57" s="311" t="s">
        <v>85</v>
      </c>
      <c r="G57" s="318">
        <f>COUNTIF(G6:G51,"&gt;=86")</f>
        <v>24</v>
      </c>
    </row>
    <row r="58" spans="2:7">
      <c r="B58" s="311" t="s">
        <v>86</v>
      </c>
      <c r="G58" s="318">
        <f>COUNT(G6:G51)</f>
        <v>46</v>
      </c>
    </row>
    <row r="59" spans="2:7">
      <c r="B59" s="311" t="s">
        <v>87</v>
      </c>
      <c r="C59" s="318"/>
      <c r="D59" s="318"/>
      <c r="E59" s="318"/>
      <c r="F59" s="318"/>
      <c r="G59" s="318"/>
    </row>
  </sheetData>
  <mergeCells count="3">
    <mergeCell ref="A1:O1"/>
    <mergeCell ref="A2:O2"/>
    <mergeCell ref="C59:G59"/>
  </mergeCells>
  <pageMargins left="0.751388888888889" right="0.751388888888889" top="1" bottom="1" header="0.5" footer="0.5"/>
  <pageSetup paperSize="9" orientation="portrait" horizontalDpi="600"/>
  <headerFooter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J16"/>
  <sheetViews>
    <sheetView workbookViewId="0">
      <selection activeCell="C18" sqref="C18"/>
    </sheetView>
  </sheetViews>
  <sheetFormatPr defaultColWidth="8.88333333333333" defaultRowHeight="13.5"/>
  <cols>
    <col min="1" max="1" width="16.6333333333333" customWidth="1"/>
    <col min="2" max="2" width="40.1333333333333" customWidth="1"/>
    <col min="3" max="3" width="10.8916666666667" customWidth="1"/>
    <col min="4" max="4" width="16.6333333333333" customWidth="1"/>
    <col min="5" max="8" width="7.5" customWidth="1"/>
    <col min="9" max="9" width="9" customWidth="1"/>
  </cols>
  <sheetData>
    <row r="1" ht="18.75" spans="1:10">
      <c r="A1" s="19" t="s">
        <v>2575</v>
      </c>
      <c r="B1" s="19"/>
      <c r="C1" s="19"/>
      <c r="D1" s="19"/>
      <c r="E1" s="19"/>
      <c r="F1" s="19"/>
      <c r="G1" s="19"/>
      <c r="H1" s="19"/>
      <c r="I1" s="19"/>
      <c r="J1" s="19"/>
    </row>
    <row r="2" ht="127" customHeight="1" spans="1:10">
      <c r="A2" s="20" t="s">
        <v>2576</v>
      </c>
      <c r="B2" s="21"/>
      <c r="C2" s="21"/>
      <c r="D2" s="21"/>
      <c r="E2" s="21"/>
      <c r="F2" s="21"/>
      <c r="G2" s="21"/>
      <c r="H2" s="21"/>
      <c r="I2" s="21"/>
      <c r="J2" s="21"/>
    </row>
    <row r="4" ht="18.75" spans="1:9">
      <c r="A4" s="22" t="s">
        <v>2577</v>
      </c>
      <c r="B4" s="23" t="s">
        <v>2578</v>
      </c>
      <c r="C4" s="23" t="s">
        <v>2323</v>
      </c>
      <c r="D4" s="23" t="s">
        <v>2579</v>
      </c>
      <c r="E4" s="23" t="s">
        <v>2580</v>
      </c>
      <c r="F4" s="23" t="s">
        <v>2581</v>
      </c>
      <c r="G4" s="23" t="s">
        <v>2582</v>
      </c>
      <c r="H4" s="23" t="s">
        <v>2583</v>
      </c>
      <c r="I4" s="23" t="s">
        <v>2584</v>
      </c>
    </row>
    <row r="5" ht="18.75" spans="1:9">
      <c r="A5" s="24" t="s">
        <v>2585</v>
      </c>
      <c r="B5" s="25" t="s">
        <v>2586</v>
      </c>
      <c r="C5" s="25" t="s">
        <v>2347</v>
      </c>
      <c r="D5" s="26"/>
      <c r="E5" s="27">
        <v>56</v>
      </c>
      <c r="F5" s="27">
        <v>24</v>
      </c>
      <c r="G5" s="27">
        <v>171</v>
      </c>
      <c r="H5" s="27">
        <v>182</v>
      </c>
      <c r="I5" s="28"/>
    </row>
    <row r="6" ht="18.75" spans="1:9">
      <c r="A6" s="24" t="s">
        <v>2587</v>
      </c>
      <c r="B6" s="25" t="s">
        <v>2588</v>
      </c>
      <c r="C6" s="25" t="s">
        <v>2371</v>
      </c>
      <c r="D6" s="26"/>
      <c r="E6" s="27">
        <v>28</v>
      </c>
      <c r="F6" s="27">
        <v>63</v>
      </c>
      <c r="G6" s="27">
        <v>22</v>
      </c>
      <c r="H6" s="27">
        <v>63</v>
      </c>
      <c r="I6" s="28"/>
    </row>
    <row r="7" ht="18.75" spans="1:9">
      <c r="A7" s="24" t="s">
        <v>2589</v>
      </c>
      <c r="B7" s="25" t="s">
        <v>2590</v>
      </c>
      <c r="C7" s="25" t="s">
        <v>2347</v>
      </c>
      <c r="D7" s="26"/>
      <c r="E7" s="27">
        <v>14</v>
      </c>
      <c r="F7" s="27">
        <v>14</v>
      </c>
      <c r="G7" s="27">
        <v>150</v>
      </c>
      <c r="H7" s="27">
        <v>177</v>
      </c>
      <c r="I7" s="28"/>
    </row>
    <row r="8" ht="18.75" spans="1:9">
      <c r="A8" s="24" t="s">
        <v>2591</v>
      </c>
      <c r="B8" s="25" t="s">
        <v>2592</v>
      </c>
      <c r="C8" s="25" t="s">
        <v>2347</v>
      </c>
      <c r="D8" s="26"/>
      <c r="E8" s="27">
        <v>176</v>
      </c>
      <c r="F8" s="27">
        <v>150</v>
      </c>
      <c r="G8" s="27">
        <v>60</v>
      </c>
      <c r="H8" s="27">
        <v>37</v>
      </c>
      <c r="I8" s="28"/>
    </row>
    <row r="9" ht="18.75" spans="1:9">
      <c r="A9" s="24" t="s">
        <v>2593</v>
      </c>
      <c r="B9" s="25" t="s">
        <v>2594</v>
      </c>
      <c r="C9" s="25" t="s">
        <v>2347</v>
      </c>
      <c r="D9" s="26"/>
      <c r="E9" s="27">
        <v>66</v>
      </c>
      <c r="F9" s="27">
        <v>88</v>
      </c>
      <c r="G9" s="27">
        <v>199</v>
      </c>
      <c r="H9" s="27">
        <v>120</v>
      </c>
      <c r="I9" s="28"/>
    </row>
    <row r="10" ht="18.75" spans="1:9">
      <c r="A10" s="24" t="s">
        <v>2595</v>
      </c>
      <c r="B10" s="25" t="s">
        <v>2596</v>
      </c>
      <c r="C10" s="25" t="s">
        <v>2347</v>
      </c>
      <c r="D10" s="26"/>
      <c r="E10" s="27">
        <v>166</v>
      </c>
      <c r="F10" s="27">
        <v>31</v>
      </c>
      <c r="G10" s="27">
        <v>126</v>
      </c>
      <c r="H10" s="27">
        <v>128</v>
      </c>
      <c r="I10" s="28"/>
    </row>
    <row r="11" ht="18.75" spans="1:9">
      <c r="A11" s="24" t="s">
        <v>2597</v>
      </c>
      <c r="B11" s="25" t="s">
        <v>2598</v>
      </c>
      <c r="C11" s="25" t="s">
        <v>2371</v>
      </c>
      <c r="D11" s="26"/>
      <c r="E11" s="27">
        <v>51</v>
      </c>
      <c r="F11" s="27">
        <v>127</v>
      </c>
      <c r="G11" s="27">
        <v>67</v>
      </c>
      <c r="H11" s="27">
        <v>196</v>
      </c>
      <c r="I11" s="28"/>
    </row>
    <row r="12" ht="18.75" spans="1:9">
      <c r="A12" s="24" t="s">
        <v>2599</v>
      </c>
      <c r="B12" s="25" t="s">
        <v>2600</v>
      </c>
      <c r="C12" s="25" t="s">
        <v>2347</v>
      </c>
      <c r="D12" s="26"/>
      <c r="E12" s="27">
        <v>74</v>
      </c>
      <c r="F12" s="27">
        <v>59</v>
      </c>
      <c r="G12" s="27">
        <v>156</v>
      </c>
      <c r="H12" s="27">
        <v>168</v>
      </c>
      <c r="I12" s="28"/>
    </row>
    <row r="13" ht="18.75" spans="1:9">
      <c r="A13" s="24" t="s">
        <v>2601</v>
      </c>
      <c r="B13" s="25" t="s">
        <v>2602</v>
      </c>
      <c r="C13" s="25" t="s">
        <v>2371</v>
      </c>
      <c r="D13" s="26"/>
      <c r="E13" s="27">
        <v>198</v>
      </c>
      <c r="F13" s="27">
        <v>36</v>
      </c>
      <c r="G13" s="27">
        <v>103</v>
      </c>
      <c r="H13" s="27">
        <v>17</v>
      </c>
      <c r="I13" s="28"/>
    </row>
    <row r="14" ht="18.75" spans="1:9">
      <c r="A14" s="24" t="s">
        <v>2603</v>
      </c>
      <c r="B14" s="25" t="s">
        <v>2604</v>
      </c>
      <c r="C14" s="25" t="s">
        <v>2371</v>
      </c>
      <c r="D14" s="26"/>
      <c r="E14" s="27">
        <v>40</v>
      </c>
      <c r="F14" s="27">
        <v>82</v>
      </c>
      <c r="G14" s="27">
        <v>29</v>
      </c>
      <c r="H14" s="27">
        <v>17</v>
      </c>
      <c r="I14" s="28"/>
    </row>
    <row r="15" ht="18.75" spans="1:9">
      <c r="A15" s="24" t="s">
        <v>2605</v>
      </c>
      <c r="B15" s="25" t="s">
        <v>2606</v>
      </c>
      <c r="C15" s="25" t="s">
        <v>2371</v>
      </c>
      <c r="D15" s="26"/>
      <c r="E15" s="27">
        <v>166</v>
      </c>
      <c r="F15" s="27">
        <v>36</v>
      </c>
      <c r="G15" s="27">
        <v>67</v>
      </c>
      <c r="H15" s="27">
        <v>120</v>
      </c>
      <c r="I15" s="28"/>
    </row>
    <row r="16" ht="18.75" spans="1:9">
      <c r="A16" s="24" t="s">
        <v>2607</v>
      </c>
      <c r="B16" s="25" t="s">
        <v>2608</v>
      </c>
      <c r="C16" s="25" t="s">
        <v>2371</v>
      </c>
      <c r="D16" s="26"/>
      <c r="E16" s="27">
        <v>74</v>
      </c>
      <c r="F16" s="27">
        <v>88</v>
      </c>
      <c r="G16" s="27">
        <v>60</v>
      </c>
      <c r="H16" s="27">
        <v>156</v>
      </c>
      <c r="I16" s="28"/>
    </row>
  </sheetData>
  <mergeCells count="2">
    <mergeCell ref="A1:J1"/>
    <mergeCell ref="A2:J2"/>
  </mergeCells>
  <dataValidations count="1">
    <dataValidation type="list" allowBlank="1" showInputMessage="1" showErrorMessage="1" sqref="C5:C16">
      <formula1>"男,女"</formula1>
    </dataValidation>
  </dataValidation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F132"/>
  <sheetViews>
    <sheetView workbookViewId="0">
      <selection activeCell="H9" sqref="H9"/>
    </sheetView>
  </sheetViews>
  <sheetFormatPr defaultColWidth="9" defaultRowHeight="16.5" outlineLevelCol="5"/>
  <cols>
    <col min="1" max="1" width="1" style="1" customWidth="1"/>
    <col min="2" max="2" width="31.25" style="1" customWidth="1"/>
    <col min="3" max="3" width="1.08333333333333" style="3" customWidth="1"/>
    <col min="4" max="4" width="79.3333333333333" style="1" customWidth="1"/>
    <col min="5" max="5" width="1" style="1" customWidth="1"/>
    <col min="6" max="16384" width="9" style="1"/>
  </cols>
  <sheetData>
    <row r="1" s="1" customFormat="1" ht="5" customHeight="1" spans="1:5">
      <c r="A1" s="4"/>
      <c r="B1" s="4"/>
      <c r="C1" s="4"/>
      <c r="D1" s="4"/>
      <c r="E1" s="4"/>
    </row>
    <row r="2" s="1" customFormat="1" ht="40.5" spans="1:5">
      <c r="A2" s="4"/>
      <c r="B2" s="5" t="s">
        <v>2609</v>
      </c>
      <c r="C2" s="6"/>
      <c r="D2" s="6"/>
      <c r="E2" s="4"/>
    </row>
    <row r="3" s="1" customFormat="1" ht="1" customHeight="1" spans="1:5">
      <c r="A3" s="4"/>
      <c r="B3" s="4"/>
      <c r="C3" s="4"/>
      <c r="D3" s="4"/>
      <c r="E3" s="4"/>
    </row>
    <row r="4" s="1" customFormat="1" ht="2" customHeight="1" spans="1:5">
      <c r="A4" s="4"/>
      <c r="E4" s="4"/>
    </row>
    <row r="5" s="1" customFormat="1" ht="29" customHeight="1" spans="1:5">
      <c r="A5" s="4"/>
      <c r="B5" s="7" t="s">
        <v>2610</v>
      </c>
      <c r="C5" s="8"/>
      <c r="D5" s="4"/>
      <c r="E5" s="4"/>
    </row>
    <row r="6" s="1" customFormat="1" spans="1:5">
      <c r="A6" s="4"/>
      <c r="B6" s="9" t="s">
        <v>2611</v>
      </c>
      <c r="C6" s="10"/>
      <c r="D6" s="11" t="s">
        <v>2612</v>
      </c>
      <c r="E6" s="4"/>
    </row>
    <row r="7" s="1" customFormat="1" spans="1:5">
      <c r="A7" s="4"/>
      <c r="B7" s="12" t="s">
        <v>2613</v>
      </c>
      <c r="C7" s="10"/>
      <c r="D7" s="13" t="s">
        <v>2614</v>
      </c>
      <c r="E7" s="4"/>
    </row>
    <row r="8" s="1" customFormat="1" spans="1:5">
      <c r="A8" s="4"/>
      <c r="B8" s="9" t="s">
        <v>2615</v>
      </c>
      <c r="C8" s="10"/>
      <c r="D8" s="11" t="s">
        <v>2616</v>
      </c>
      <c r="E8" s="4"/>
    </row>
    <row r="9" s="1" customFormat="1" spans="1:5">
      <c r="A9" s="4"/>
      <c r="B9" s="12" t="s">
        <v>2617</v>
      </c>
      <c r="C9" s="10"/>
      <c r="D9" s="13" t="s">
        <v>2618</v>
      </c>
      <c r="E9" s="4"/>
    </row>
    <row r="10" s="1" customFormat="1" spans="1:5">
      <c r="A10" s="4"/>
      <c r="B10" s="9" t="s">
        <v>2619</v>
      </c>
      <c r="C10" s="10"/>
      <c r="D10" s="11" t="s">
        <v>2620</v>
      </c>
      <c r="E10" s="4"/>
    </row>
    <row r="11" s="1" customFormat="1" spans="1:5">
      <c r="A11" s="4"/>
      <c r="B11" s="12" t="s">
        <v>2621</v>
      </c>
      <c r="C11" s="10"/>
      <c r="D11" s="13" t="s">
        <v>2622</v>
      </c>
      <c r="E11" s="4"/>
    </row>
    <row r="12" s="1" customFormat="1" spans="1:5">
      <c r="A12" s="4"/>
      <c r="B12" s="9" t="s">
        <v>2623</v>
      </c>
      <c r="C12" s="10"/>
      <c r="D12" s="11" t="s">
        <v>2624</v>
      </c>
      <c r="E12" s="4"/>
    </row>
    <row r="13" s="1" customFormat="1" spans="1:5">
      <c r="A13" s="4"/>
      <c r="B13" s="12" t="s">
        <v>2625</v>
      </c>
      <c r="C13" s="10"/>
      <c r="D13" s="13" t="s">
        <v>2626</v>
      </c>
      <c r="E13" s="4"/>
    </row>
    <row r="14" s="1" customFormat="1" spans="1:5">
      <c r="A14" s="4"/>
      <c r="B14" s="9" t="s">
        <v>2627</v>
      </c>
      <c r="C14" s="10"/>
      <c r="D14" s="11" t="s">
        <v>2628</v>
      </c>
      <c r="E14" s="4"/>
    </row>
    <row r="15" s="1" customFormat="1" spans="1:5">
      <c r="A15" s="4"/>
      <c r="B15" s="12" t="s">
        <v>2629</v>
      </c>
      <c r="C15" s="10"/>
      <c r="D15" s="13" t="s">
        <v>2630</v>
      </c>
      <c r="E15" s="4"/>
    </row>
    <row r="16" s="1" customFormat="1" spans="1:5">
      <c r="A16" s="4"/>
      <c r="B16" s="9" t="s">
        <v>2631</v>
      </c>
      <c r="C16" s="10"/>
      <c r="D16" s="11" t="s">
        <v>2632</v>
      </c>
      <c r="E16" s="4"/>
    </row>
    <row r="17" s="1" customFormat="1" spans="1:5">
      <c r="A17" s="4"/>
      <c r="B17" s="12" t="s">
        <v>2633</v>
      </c>
      <c r="C17" s="10"/>
      <c r="D17" s="13" t="s">
        <v>2634</v>
      </c>
      <c r="E17" s="4"/>
    </row>
    <row r="18" s="1" customFormat="1" spans="1:5">
      <c r="A18" s="4"/>
      <c r="B18" s="9" t="s">
        <v>2635</v>
      </c>
      <c r="C18" s="10"/>
      <c r="D18" s="11" t="s">
        <v>2636</v>
      </c>
      <c r="E18" s="4"/>
    </row>
    <row r="19" s="1" customFormat="1" spans="1:5">
      <c r="A19" s="4"/>
      <c r="B19" s="12" t="s">
        <v>2637</v>
      </c>
      <c r="C19" s="10"/>
      <c r="D19" s="13" t="s">
        <v>2638</v>
      </c>
      <c r="E19" s="4"/>
    </row>
    <row r="20" s="1" customFormat="1" spans="1:5">
      <c r="A20" s="4"/>
      <c r="B20" s="9" t="s">
        <v>2639</v>
      </c>
      <c r="C20" s="10"/>
      <c r="D20" s="11" t="s">
        <v>2628</v>
      </c>
      <c r="E20" s="4"/>
    </row>
    <row r="21" s="1" customFormat="1" spans="1:5">
      <c r="A21" s="4"/>
      <c r="B21" s="12" t="s">
        <v>2640</v>
      </c>
      <c r="C21" s="10"/>
      <c r="D21" s="13" t="s">
        <v>2641</v>
      </c>
      <c r="E21" s="4"/>
    </row>
    <row r="22" s="1" customFormat="1" spans="1:5">
      <c r="A22" s="4"/>
      <c r="B22" s="9" t="s">
        <v>2642</v>
      </c>
      <c r="C22" s="10"/>
      <c r="D22" s="11" t="s">
        <v>2643</v>
      </c>
      <c r="E22" s="4"/>
    </row>
    <row r="23" s="1" customFormat="1" spans="1:5">
      <c r="A23" s="4"/>
      <c r="B23" s="12" t="s">
        <v>2644</v>
      </c>
      <c r="C23" s="10"/>
      <c r="D23" s="13" t="s">
        <v>2645</v>
      </c>
      <c r="E23" s="4"/>
    </row>
    <row r="24" s="1" customFormat="1" spans="1:5">
      <c r="A24" s="4"/>
      <c r="B24" s="9" t="s">
        <v>2646</v>
      </c>
      <c r="C24" s="10"/>
      <c r="D24" s="11" t="s">
        <v>2647</v>
      </c>
      <c r="E24" s="4"/>
    </row>
    <row r="25" s="1" customFormat="1" spans="1:5">
      <c r="A25" s="4"/>
      <c r="B25" s="12" t="s">
        <v>2648</v>
      </c>
      <c r="C25" s="10"/>
      <c r="D25" s="13" t="s">
        <v>2649</v>
      </c>
      <c r="E25" s="4"/>
    </row>
    <row r="26" s="1" customFormat="1" spans="1:5">
      <c r="A26" s="4"/>
      <c r="B26" s="9" t="s">
        <v>2650</v>
      </c>
      <c r="C26" s="10"/>
      <c r="D26" s="11" t="s">
        <v>2651</v>
      </c>
      <c r="E26" s="4"/>
    </row>
    <row r="27" s="1" customFormat="1" spans="1:5">
      <c r="A27" s="4"/>
      <c r="B27" s="12" t="s">
        <v>2652</v>
      </c>
      <c r="C27" s="10"/>
      <c r="D27" s="13" t="s">
        <v>2653</v>
      </c>
      <c r="E27" s="4"/>
    </row>
    <row r="28" s="1" customFormat="1" spans="1:5">
      <c r="A28" s="4"/>
      <c r="B28" s="9" t="s">
        <v>2654</v>
      </c>
      <c r="C28" s="10"/>
      <c r="D28" s="11" t="s">
        <v>2655</v>
      </c>
      <c r="E28" s="4"/>
    </row>
    <row r="29" s="1" customFormat="1" spans="1:5">
      <c r="A29" s="4"/>
      <c r="B29" s="12" t="s">
        <v>2656</v>
      </c>
      <c r="C29" s="10"/>
      <c r="D29" s="13" t="s">
        <v>2657</v>
      </c>
      <c r="E29" s="4"/>
    </row>
    <row r="30" s="1" customFormat="1" spans="1:5">
      <c r="A30" s="4"/>
      <c r="B30" s="9" t="s">
        <v>2658</v>
      </c>
      <c r="C30" s="10"/>
      <c r="D30" s="11" t="s">
        <v>2659</v>
      </c>
      <c r="E30" s="4"/>
    </row>
    <row r="31" s="1" customFormat="1" spans="1:5">
      <c r="A31" s="4"/>
      <c r="B31" s="12" t="s">
        <v>2660</v>
      </c>
      <c r="C31" s="10"/>
      <c r="D31" s="13" t="s">
        <v>2661</v>
      </c>
      <c r="E31" s="4"/>
    </row>
    <row r="32" s="1" customFormat="1" spans="1:5">
      <c r="A32" s="4"/>
      <c r="B32" s="9" t="s">
        <v>2662</v>
      </c>
      <c r="C32" s="10"/>
      <c r="D32" s="11" t="s">
        <v>2663</v>
      </c>
      <c r="E32" s="4"/>
    </row>
    <row r="33" s="1" customFormat="1" spans="1:5">
      <c r="A33" s="4"/>
      <c r="B33" s="12" t="s">
        <v>2664</v>
      </c>
      <c r="C33" s="10"/>
      <c r="D33" s="13" t="s">
        <v>2665</v>
      </c>
      <c r="E33" s="4"/>
    </row>
    <row r="34" s="1" customFormat="1" spans="1:5">
      <c r="A34" s="4"/>
      <c r="B34" s="9" t="s">
        <v>2666</v>
      </c>
      <c r="C34" s="10"/>
      <c r="D34" s="11" t="s">
        <v>2667</v>
      </c>
      <c r="E34" s="4"/>
    </row>
    <row r="35" s="1" customFormat="1" spans="1:5">
      <c r="A35" s="4"/>
      <c r="B35" s="12" t="s">
        <v>2668</v>
      </c>
      <c r="C35" s="10"/>
      <c r="D35" s="13" t="s">
        <v>2630</v>
      </c>
      <c r="E35" s="4"/>
    </row>
    <row r="36" s="1" customFormat="1" spans="1:5">
      <c r="A36" s="4"/>
      <c r="B36" s="9" t="s">
        <v>2669</v>
      </c>
      <c r="C36" s="10"/>
      <c r="D36" s="11" t="s">
        <v>2670</v>
      </c>
      <c r="E36" s="4"/>
    </row>
    <row r="37" s="1" customFormat="1" spans="1:5">
      <c r="A37" s="4"/>
      <c r="B37" s="12" t="s">
        <v>2671</v>
      </c>
      <c r="C37" s="10"/>
      <c r="D37" s="13" t="s">
        <v>2672</v>
      </c>
      <c r="E37" s="4"/>
    </row>
    <row r="38" s="1" customFormat="1" spans="1:5">
      <c r="A38" s="4"/>
      <c r="B38" s="9" t="s">
        <v>2673</v>
      </c>
      <c r="C38" s="10"/>
      <c r="D38" s="11" t="s">
        <v>2674</v>
      </c>
      <c r="E38" s="4"/>
    </row>
    <row r="39" s="1" customFormat="1" spans="1:5">
      <c r="A39" s="4"/>
      <c r="B39" s="12" t="s">
        <v>2675</v>
      </c>
      <c r="C39" s="10"/>
      <c r="D39" s="13" t="s">
        <v>2676</v>
      </c>
      <c r="E39" s="4"/>
    </row>
    <row r="40" s="1" customFormat="1" spans="1:5">
      <c r="A40" s="4"/>
      <c r="B40" s="9" t="s">
        <v>2677</v>
      </c>
      <c r="C40" s="10"/>
      <c r="D40" s="11" t="s">
        <v>2678</v>
      </c>
      <c r="E40" s="4"/>
    </row>
    <row r="41" s="1" customFormat="1" spans="1:5">
      <c r="A41" s="4"/>
      <c r="B41" s="12" t="s">
        <v>2679</v>
      </c>
      <c r="C41" s="10"/>
      <c r="D41" s="13" t="s">
        <v>2680</v>
      </c>
      <c r="E41" s="4"/>
    </row>
    <row r="42" s="1" customFormat="1" spans="1:5">
      <c r="A42" s="4"/>
      <c r="B42" s="9" t="s">
        <v>2681</v>
      </c>
      <c r="C42" s="10"/>
      <c r="D42" s="11" t="s">
        <v>2682</v>
      </c>
      <c r="E42" s="4"/>
    </row>
    <row r="43" s="1" customFormat="1" spans="1:5">
      <c r="A43" s="4"/>
      <c r="B43" s="12" t="s">
        <v>2683</v>
      </c>
      <c r="C43" s="10"/>
      <c r="D43" s="13" t="s">
        <v>2684</v>
      </c>
      <c r="E43" s="4"/>
    </row>
    <row r="44" s="1" customFormat="1" spans="1:5">
      <c r="A44" s="4"/>
      <c r="B44" s="9" t="s">
        <v>2685</v>
      </c>
      <c r="C44" s="10"/>
      <c r="D44" s="11" t="s">
        <v>2686</v>
      </c>
      <c r="E44" s="4"/>
    </row>
    <row r="45" s="1" customFormat="1" spans="1:5">
      <c r="A45" s="4"/>
      <c r="B45" s="12" t="s">
        <v>2687</v>
      </c>
      <c r="C45" s="10"/>
      <c r="D45" s="13" t="s">
        <v>2688</v>
      </c>
      <c r="E45" s="4"/>
    </row>
    <row r="46" s="1" customFormat="1" spans="1:5">
      <c r="A46" s="4"/>
      <c r="B46" s="9" t="s">
        <v>2689</v>
      </c>
      <c r="C46" s="10"/>
      <c r="D46" s="11" t="s">
        <v>2632</v>
      </c>
      <c r="E46" s="4"/>
    </row>
    <row r="47" s="1" customFormat="1" spans="1:5">
      <c r="A47" s="4"/>
      <c r="B47" s="12" t="s">
        <v>2690</v>
      </c>
      <c r="C47" s="10"/>
      <c r="D47" s="13" t="s">
        <v>2691</v>
      </c>
      <c r="E47" s="4"/>
    </row>
    <row r="48" s="1" customFormat="1" spans="1:5">
      <c r="A48" s="4"/>
      <c r="B48" s="9" t="s">
        <v>2692</v>
      </c>
      <c r="C48" s="10"/>
      <c r="D48" s="11" t="s">
        <v>2693</v>
      </c>
      <c r="E48" s="4"/>
    </row>
    <row r="49" s="1" customFormat="1" spans="1:5">
      <c r="A49" s="4"/>
      <c r="B49" s="12" t="s">
        <v>2694</v>
      </c>
      <c r="C49" s="10"/>
      <c r="D49" s="13" t="s">
        <v>2695</v>
      </c>
      <c r="E49" s="4"/>
    </row>
    <row r="50" s="1" customFormat="1" spans="1:5">
      <c r="A50" s="4"/>
      <c r="B50" s="9" t="s">
        <v>2696</v>
      </c>
      <c r="C50" s="10"/>
      <c r="D50" s="11" t="s">
        <v>2697</v>
      </c>
      <c r="E50" s="4"/>
    </row>
    <row r="51" s="1" customFormat="1" spans="1:5">
      <c r="A51" s="4"/>
      <c r="B51" s="12" t="s">
        <v>2698</v>
      </c>
      <c r="C51" s="10"/>
      <c r="D51" s="13" t="s">
        <v>2699</v>
      </c>
      <c r="E51" s="4"/>
    </row>
    <row r="52" s="2" customFormat="1" ht="26" customHeight="1" spans="1:5">
      <c r="A52" s="14"/>
      <c r="B52" s="7" t="s">
        <v>2700</v>
      </c>
      <c r="C52" s="15"/>
      <c r="D52" s="16"/>
      <c r="E52" s="14"/>
    </row>
    <row r="53" s="1" customFormat="1" spans="1:5">
      <c r="A53" s="4"/>
      <c r="B53" s="9" t="s">
        <v>2701</v>
      </c>
      <c r="C53" s="10"/>
      <c r="D53" s="11" t="s">
        <v>2702</v>
      </c>
      <c r="E53" s="4"/>
    </row>
    <row r="54" s="1" customFormat="1" spans="1:5">
      <c r="A54" s="4"/>
      <c r="B54" s="12" t="s">
        <v>2703</v>
      </c>
      <c r="C54" s="10"/>
      <c r="D54" s="13" t="s">
        <v>2704</v>
      </c>
      <c r="E54" s="4"/>
    </row>
    <row r="55" s="1" customFormat="1" spans="1:5">
      <c r="A55" s="4"/>
      <c r="B55" s="9" t="s">
        <v>2705</v>
      </c>
      <c r="C55" s="10"/>
      <c r="D55" s="11" t="s">
        <v>2706</v>
      </c>
      <c r="E55" s="4"/>
    </row>
    <row r="56" s="1" customFormat="1" spans="1:5">
      <c r="A56" s="4"/>
      <c r="B56" s="12" t="s">
        <v>2707</v>
      </c>
      <c r="C56" s="10"/>
      <c r="D56" s="13" t="s">
        <v>2708</v>
      </c>
      <c r="E56" s="4"/>
    </row>
    <row r="57" s="1" customFormat="1" spans="1:5">
      <c r="A57" s="4"/>
      <c r="B57" s="9" t="s">
        <v>2709</v>
      </c>
      <c r="C57" s="10"/>
      <c r="D57" s="11" t="s">
        <v>2710</v>
      </c>
      <c r="E57" s="4"/>
    </row>
    <row r="58" s="1" customFormat="1" spans="1:5">
      <c r="A58" s="4"/>
      <c r="B58" s="12" t="s">
        <v>2711</v>
      </c>
      <c r="C58" s="10"/>
      <c r="D58" s="13" t="s">
        <v>2712</v>
      </c>
      <c r="E58" s="4"/>
    </row>
    <row r="59" s="1" customFormat="1" spans="1:5">
      <c r="A59" s="4"/>
      <c r="B59" s="9" t="s">
        <v>2713</v>
      </c>
      <c r="C59" s="10"/>
      <c r="D59" s="11" t="s">
        <v>2714</v>
      </c>
      <c r="E59" s="4"/>
    </row>
    <row r="60" s="1" customFormat="1" spans="1:5">
      <c r="A60" s="4"/>
      <c r="B60" s="12" t="s">
        <v>2715</v>
      </c>
      <c r="C60" s="10"/>
      <c r="D60" s="13" t="s">
        <v>2716</v>
      </c>
      <c r="E60" s="4"/>
    </row>
    <row r="61" s="1" customFormat="1" spans="1:5">
      <c r="A61" s="4"/>
      <c r="B61" s="9" t="s">
        <v>2717</v>
      </c>
      <c r="C61" s="10"/>
      <c r="D61" s="11" t="s">
        <v>2718</v>
      </c>
      <c r="E61" s="4"/>
    </row>
    <row r="62" s="1" customFormat="1" spans="1:6">
      <c r="A62" s="4"/>
      <c r="B62" s="12" t="s">
        <v>2719</v>
      </c>
      <c r="C62" s="10"/>
      <c r="D62" s="13" t="s">
        <v>2720</v>
      </c>
      <c r="E62" s="4"/>
      <c r="F62" s="17"/>
    </row>
    <row r="63" s="1" customFormat="1" spans="1:5">
      <c r="A63" s="4"/>
      <c r="B63" s="9" t="s">
        <v>2721</v>
      </c>
      <c r="C63" s="10"/>
      <c r="D63" s="11" t="s">
        <v>2722</v>
      </c>
      <c r="E63" s="4"/>
    </row>
    <row r="64" s="1" customFormat="1" spans="1:5">
      <c r="A64" s="4"/>
      <c r="B64" s="12" t="s">
        <v>2723</v>
      </c>
      <c r="C64" s="10"/>
      <c r="D64" s="13" t="s">
        <v>2724</v>
      </c>
      <c r="E64" s="4"/>
    </row>
    <row r="65" s="1" customFormat="1" spans="1:5">
      <c r="A65" s="4"/>
      <c r="B65" s="9" t="s">
        <v>2725</v>
      </c>
      <c r="C65" s="10"/>
      <c r="D65" s="11" t="s">
        <v>2726</v>
      </c>
      <c r="E65" s="4"/>
    </row>
    <row r="66" s="1" customFormat="1" spans="1:5">
      <c r="A66" s="4"/>
      <c r="B66" s="12" t="s">
        <v>2727</v>
      </c>
      <c r="C66" s="10"/>
      <c r="D66" s="13" t="s">
        <v>2728</v>
      </c>
      <c r="E66" s="4"/>
    </row>
    <row r="67" s="1" customFormat="1" spans="1:5">
      <c r="A67" s="4"/>
      <c r="B67" s="9" t="s">
        <v>2729</v>
      </c>
      <c r="C67" s="10"/>
      <c r="D67" s="11" t="s">
        <v>2730</v>
      </c>
      <c r="E67" s="4"/>
    </row>
    <row r="68" s="1" customFormat="1" spans="1:5">
      <c r="A68" s="4"/>
      <c r="B68" s="12" t="s">
        <v>2731</v>
      </c>
      <c r="C68" s="10"/>
      <c r="D68" s="13" t="s">
        <v>2732</v>
      </c>
      <c r="E68" s="4"/>
    </row>
    <row r="69" s="1" customFormat="1" spans="1:5">
      <c r="A69" s="4"/>
      <c r="B69" s="9" t="s">
        <v>2733</v>
      </c>
      <c r="C69" s="10"/>
      <c r="D69" s="11" t="s">
        <v>2734</v>
      </c>
      <c r="E69" s="4"/>
    </row>
    <row r="70" s="1" customFormat="1" spans="1:5">
      <c r="A70" s="4"/>
      <c r="B70" s="12" t="s">
        <v>2735</v>
      </c>
      <c r="C70" s="10"/>
      <c r="D70" s="13" t="s">
        <v>2736</v>
      </c>
      <c r="E70" s="4"/>
    </row>
    <row r="71" s="1" customFormat="1" spans="1:5">
      <c r="A71" s="4"/>
      <c r="B71" s="9" t="s">
        <v>2737</v>
      </c>
      <c r="C71" s="10"/>
      <c r="D71" s="11" t="s">
        <v>2738</v>
      </c>
      <c r="E71" s="4"/>
    </row>
    <row r="72" s="1" customFormat="1" spans="1:5">
      <c r="A72" s="4"/>
      <c r="B72" s="12" t="s">
        <v>2739</v>
      </c>
      <c r="C72" s="10"/>
      <c r="D72" s="13" t="s">
        <v>2740</v>
      </c>
      <c r="E72" s="4"/>
    </row>
    <row r="73" s="1" customFormat="1" spans="1:5">
      <c r="A73" s="4"/>
      <c r="B73" s="9" t="s">
        <v>2741</v>
      </c>
      <c r="C73" s="10"/>
      <c r="D73" s="11" t="s">
        <v>2742</v>
      </c>
      <c r="E73" s="4"/>
    </row>
    <row r="74" s="1" customFormat="1" spans="1:5">
      <c r="A74" s="4"/>
      <c r="B74" s="12" t="s">
        <v>2743</v>
      </c>
      <c r="C74" s="10"/>
      <c r="D74" s="13" t="s">
        <v>2744</v>
      </c>
      <c r="E74" s="4"/>
    </row>
    <row r="75" s="1" customFormat="1" spans="1:5">
      <c r="A75" s="4"/>
      <c r="B75" s="9" t="s">
        <v>2745</v>
      </c>
      <c r="C75" s="10"/>
      <c r="D75" s="11" t="s">
        <v>2746</v>
      </c>
      <c r="E75" s="4"/>
    </row>
    <row r="76" s="1" customFormat="1" spans="1:5">
      <c r="A76" s="4"/>
      <c r="B76" s="12" t="s">
        <v>2747</v>
      </c>
      <c r="C76" s="10"/>
      <c r="D76" s="13" t="s">
        <v>2748</v>
      </c>
      <c r="E76" s="4"/>
    </row>
    <row r="77" s="1" customFormat="1" spans="1:5">
      <c r="A77" s="4"/>
      <c r="B77" s="9" t="s">
        <v>2749</v>
      </c>
      <c r="C77" s="10"/>
      <c r="D77" s="11" t="s">
        <v>2750</v>
      </c>
      <c r="E77" s="4"/>
    </row>
    <row r="78" s="1" customFormat="1" spans="1:5">
      <c r="A78" s="4"/>
      <c r="B78" s="12" t="s">
        <v>2751</v>
      </c>
      <c r="C78" s="10"/>
      <c r="D78" s="13" t="s">
        <v>2752</v>
      </c>
      <c r="E78" s="4"/>
    </row>
    <row r="79" s="2" customFormat="1" ht="26" customHeight="1" spans="1:5">
      <c r="A79" s="14"/>
      <c r="B79" s="7" t="s">
        <v>2753</v>
      </c>
      <c r="C79" s="15"/>
      <c r="D79" s="7" t="s">
        <v>2754</v>
      </c>
      <c r="E79" s="14"/>
    </row>
    <row r="80" s="1" customFormat="1" spans="1:5">
      <c r="A80" s="4"/>
      <c r="B80" s="9" t="s">
        <v>2755</v>
      </c>
      <c r="C80" s="10"/>
      <c r="D80" s="11" t="s">
        <v>2756</v>
      </c>
      <c r="E80" s="4"/>
    </row>
    <row r="81" s="1" customFormat="1" spans="1:5">
      <c r="A81" s="4"/>
      <c r="B81" s="12" t="s">
        <v>2757</v>
      </c>
      <c r="C81" s="10"/>
      <c r="D81" s="13" t="s">
        <v>2758</v>
      </c>
      <c r="E81" s="4"/>
    </row>
    <row r="82" s="1" customFormat="1" spans="1:5">
      <c r="A82" s="4"/>
      <c r="B82" s="9" t="s">
        <v>2759</v>
      </c>
      <c r="C82" s="10"/>
      <c r="D82" s="11" t="s">
        <v>2760</v>
      </c>
      <c r="E82" s="4"/>
    </row>
    <row r="83" s="1" customFormat="1" spans="1:5">
      <c r="A83" s="4"/>
      <c r="B83" s="12" t="s">
        <v>2761</v>
      </c>
      <c r="C83" s="10"/>
      <c r="D83" s="13" t="s">
        <v>2762</v>
      </c>
      <c r="E83" s="4"/>
    </row>
    <row r="84" s="1" customFormat="1" spans="1:5">
      <c r="A84" s="4"/>
      <c r="B84" s="9" t="s">
        <v>2763</v>
      </c>
      <c r="C84" s="10"/>
      <c r="D84" s="11" t="s">
        <v>2764</v>
      </c>
      <c r="E84" s="4"/>
    </row>
    <row r="85" s="1" customFormat="1" spans="1:5">
      <c r="A85" s="4"/>
      <c r="B85" s="12" t="s">
        <v>2765</v>
      </c>
      <c r="C85" s="10"/>
      <c r="D85" s="13" t="s">
        <v>2766</v>
      </c>
      <c r="E85" s="4"/>
    </row>
    <row r="86" s="1" customFormat="1" spans="1:5">
      <c r="A86" s="4"/>
      <c r="B86" s="9" t="s">
        <v>2767</v>
      </c>
      <c r="C86" s="10"/>
      <c r="D86" s="11" t="s">
        <v>2768</v>
      </c>
      <c r="E86" s="4"/>
    </row>
    <row r="87" s="1" customFormat="1" spans="1:5">
      <c r="A87" s="4"/>
      <c r="B87" s="12" t="s">
        <v>2769</v>
      </c>
      <c r="C87" s="10"/>
      <c r="D87" s="13" t="s">
        <v>2770</v>
      </c>
      <c r="E87" s="4"/>
    </row>
    <row r="88" s="1" customFormat="1" spans="1:5">
      <c r="A88" s="4"/>
      <c r="B88" s="9" t="s">
        <v>2771</v>
      </c>
      <c r="C88" s="10"/>
      <c r="D88" s="11" t="s">
        <v>2772</v>
      </c>
      <c r="E88" s="4"/>
    </row>
    <row r="89" s="1" customFormat="1" spans="1:5">
      <c r="A89" s="4"/>
      <c r="B89" s="12" t="s">
        <v>2773</v>
      </c>
      <c r="C89" s="10"/>
      <c r="D89" s="13" t="s">
        <v>2774</v>
      </c>
      <c r="E89" s="4"/>
    </row>
    <row r="90" s="1" customFormat="1" spans="1:5">
      <c r="A90" s="4"/>
      <c r="B90" s="9" t="s">
        <v>2775</v>
      </c>
      <c r="C90" s="10"/>
      <c r="D90" s="11" t="s">
        <v>2776</v>
      </c>
      <c r="E90" s="4"/>
    </row>
    <row r="91" s="1" customFormat="1" spans="1:5">
      <c r="A91" s="4"/>
      <c r="B91" s="12" t="s">
        <v>2777</v>
      </c>
      <c r="C91" s="10"/>
      <c r="D91" s="13" t="s">
        <v>2778</v>
      </c>
      <c r="E91" s="4"/>
    </row>
    <row r="92" s="1" customFormat="1" spans="1:5">
      <c r="A92" s="4"/>
      <c r="B92" s="9" t="s">
        <v>2779</v>
      </c>
      <c r="C92" s="10"/>
      <c r="D92" s="11" t="s">
        <v>2780</v>
      </c>
      <c r="E92" s="4"/>
    </row>
    <row r="93" s="1" customFormat="1" spans="1:5">
      <c r="A93" s="4"/>
      <c r="B93" s="12" t="s">
        <v>2781</v>
      </c>
      <c r="C93" s="10"/>
      <c r="D93" s="13" t="s">
        <v>2782</v>
      </c>
      <c r="E93" s="4"/>
    </row>
    <row r="94" s="1" customFormat="1" spans="1:5">
      <c r="A94" s="4"/>
      <c r="B94" s="9" t="s">
        <v>2783</v>
      </c>
      <c r="C94" s="10"/>
      <c r="D94" s="11" t="s">
        <v>2784</v>
      </c>
      <c r="E94" s="4"/>
    </row>
    <row r="95" s="1" customFormat="1" spans="1:5">
      <c r="A95" s="4"/>
      <c r="B95" s="12" t="s">
        <v>2785</v>
      </c>
      <c r="C95" s="10"/>
      <c r="D95" s="13" t="s">
        <v>2786</v>
      </c>
      <c r="E95" s="4"/>
    </row>
    <row r="96" s="1" customFormat="1" spans="1:5">
      <c r="A96" s="4"/>
      <c r="B96" s="9" t="s">
        <v>2787</v>
      </c>
      <c r="C96" s="10"/>
      <c r="D96" s="11" t="s">
        <v>2788</v>
      </c>
      <c r="E96" s="4"/>
    </row>
    <row r="97" s="1" customFormat="1" spans="1:5">
      <c r="A97" s="4"/>
      <c r="B97" s="12" t="s">
        <v>2789</v>
      </c>
      <c r="C97" s="10"/>
      <c r="D97" s="13" t="s">
        <v>2790</v>
      </c>
      <c r="E97" s="4"/>
    </row>
    <row r="98" s="1" customFormat="1" spans="1:5">
      <c r="A98" s="4"/>
      <c r="B98" s="9" t="s">
        <v>2757</v>
      </c>
      <c r="C98" s="10"/>
      <c r="D98" s="11" t="s">
        <v>2791</v>
      </c>
      <c r="E98" s="4"/>
    </row>
    <row r="99" s="2" customFormat="1" ht="26" customHeight="1" spans="1:5">
      <c r="A99" s="14"/>
      <c r="B99" s="7" t="s">
        <v>2792</v>
      </c>
      <c r="C99" s="15"/>
      <c r="D99" s="16"/>
      <c r="E99" s="14"/>
    </row>
    <row r="100" s="1" customFormat="1" spans="1:5">
      <c r="A100" s="4"/>
      <c r="B100" s="9" t="s">
        <v>2793</v>
      </c>
      <c r="C100" s="10"/>
      <c r="D100" s="11" t="s">
        <v>2794</v>
      </c>
      <c r="E100" s="4"/>
    </row>
    <row r="101" s="1" customFormat="1" spans="1:5">
      <c r="A101" s="4"/>
      <c r="B101" s="12" t="s">
        <v>2795</v>
      </c>
      <c r="C101" s="10"/>
      <c r="D101" s="13" t="s">
        <v>2796</v>
      </c>
      <c r="E101" s="4"/>
    </row>
    <row r="102" s="1" customFormat="1" spans="1:5">
      <c r="A102" s="4"/>
      <c r="B102" s="9" t="s">
        <v>2797</v>
      </c>
      <c r="C102" s="10"/>
      <c r="D102" s="11" t="s">
        <v>2798</v>
      </c>
      <c r="E102" s="4"/>
    </row>
    <row r="103" s="1" customFormat="1" spans="1:5">
      <c r="A103" s="4"/>
      <c r="B103" s="12" t="s">
        <v>2799</v>
      </c>
      <c r="C103" s="10"/>
      <c r="D103" s="13" t="s">
        <v>2800</v>
      </c>
      <c r="E103" s="4"/>
    </row>
    <row r="104" s="1" customFormat="1" spans="1:5">
      <c r="A104" s="4"/>
      <c r="B104" s="9" t="s">
        <v>2801</v>
      </c>
      <c r="C104" s="10"/>
      <c r="D104" s="11" t="s">
        <v>2802</v>
      </c>
      <c r="E104" s="4"/>
    </row>
    <row r="105" s="1" customFormat="1" spans="1:5">
      <c r="A105" s="4"/>
      <c r="B105" s="12" t="s">
        <v>2803</v>
      </c>
      <c r="C105" s="10"/>
      <c r="D105" s="13" t="s">
        <v>2651</v>
      </c>
      <c r="E105" s="4"/>
    </row>
    <row r="106" s="1" customFormat="1" spans="1:5">
      <c r="A106" s="4"/>
      <c r="B106" s="9" t="s">
        <v>2804</v>
      </c>
      <c r="C106" s="10"/>
      <c r="D106" s="11" t="s">
        <v>2805</v>
      </c>
      <c r="E106" s="4"/>
    </row>
    <row r="107" s="1" customFormat="1" spans="1:5">
      <c r="A107" s="4"/>
      <c r="B107" s="12" t="s">
        <v>2806</v>
      </c>
      <c r="C107" s="10"/>
      <c r="D107" s="13" t="s">
        <v>2807</v>
      </c>
      <c r="E107" s="4"/>
    </row>
    <row r="108" s="1" customFormat="1" spans="1:5">
      <c r="A108" s="4"/>
      <c r="B108" s="9" t="s">
        <v>2808</v>
      </c>
      <c r="C108" s="10"/>
      <c r="D108" s="11" t="s">
        <v>2809</v>
      </c>
      <c r="E108" s="4"/>
    </row>
    <row r="109" s="1" customFormat="1" spans="1:5">
      <c r="A109" s="4"/>
      <c r="B109" s="12" t="s">
        <v>2810</v>
      </c>
      <c r="C109" s="10"/>
      <c r="D109" s="13" t="s">
        <v>2811</v>
      </c>
      <c r="E109" s="4"/>
    </row>
    <row r="110" s="2" customFormat="1" ht="26" customHeight="1" spans="1:5">
      <c r="A110" s="14"/>
      <c r="B110" s="7" t="s">
        <v>2812</v>
      </c>
      <c r="C110" s="15"/>
      <c r="D110" s="16"/>
      <c r="E110" s="14"/>
    </row>
    <row r="111" s="1" customFormat="1" spans="1:5">
      <c r="A111" s="4"/>
      <c r="B111" s="9" t="s">
        <v>2813</v>
      </c>
      <c r="C111" s="10"/>
      <c r="D111" s="11" t="s">
        <v>2814</v>
      </c>
      <c r="E111" s="4"/>
    </row>
    <row r="112" s="1" customFormat="1" spans="1:5">
      <c r="A112" s="4"/>
      <c r="B112" s="12" t="s">
        <v>2815</v>
      </c>
      <c r="C112" s="10"/>
      <c r="D112" s="13" t="s">
        <v>2816</v>
      </c>
      <c r="E112" s="4"/>
    </row>
    <row r="113" s="1" customFormat="1" spans="1:5">
      <c r="A113" s="4"/>
      <c r="B113" s="9" t="s">
        <v>2817</v>
      </c>
      <c r="C113" s="10"/>
      <c r="D113" s="11" t="s">
        <v>2818</v>
      </c>
      <c r="E113" s="4"/>
    </row>
    <row r="114" s="1" customFormat="1" spans="1:5">
      <c r="A114" s="4"/>
      <c r="B114" s="12" t="s">
        <v>2819</v>
      </c>
      <c r="C114" s="10"/>
      <c r="D114" s="13" t="s">
        <v>2820</v>
      </c>
      <c r="E114" s="4"/>
    </row>
    <row r="115" s="1" customFormat="1" spans="1:5">
      <c r="A115" s="4"/>
      <c r="B115" s="9" t="s">
        <v>2821</v>
      </c>
      <c r="C115" s="10"/>
      <c r="D115" s="11" t="s">
        <v>2822</v>
      </c>
      <c r="E115" s="4"/>
    </row>
    <row r="116" s="1" customFormat="1" spans="1:5">
      <c r="A116" s="4"/>
      <c r="B116" s="12" t="s">
        <v>2823</v>
      </c>
      <c r="C116" s="10"/>
      <c r="D116" s="13" t="s">
        <v>2824</v>
      </c>
      <c r="E116" s="4"/>
    </row>
    <row r="117" s="1" customFormat="1" spans="1:5">
      <c r="A117" s="4"/>
      <c r="B117" s="9" t="s">
        <v>2825</v>
      </c>
      <c r="C117" s="10"/>
      <c r="D117" s="11" t="s">
        <v>2826</v>
      </c>
      <c r="E117" s="4"/>
    </row>
    <row r="118" s="1" customFormat="1" spans="1:5">
      <c r="A118" s="4"/>
      <c r="B118" s="12" t="s">
        <v>2827</v>
      </c>
      <c r="C118" s="10"/>
      <c r="D118" s="13" t="s">
        <v>2828</v>
      </c>
      <c r="E118" s="4"/>
    </row>
    <row r="119" s="1" customFormat="1" spans="1:5">
      <c r="A119" s="4"/>
      <c r="B119" s="9" t="s">
        <v>2829</v>
      </c>
      <c r="C119" s="10"/>
      <c r="D119" s="11" t="s">
        <v>2830</v>
      </c>
      <c r="E119" s="4"/>
    </row>
    <row r="120" s="1" customFormat="1" spans="1:5">
      <c r="A120" s="4"/>
      <c r="B120" s="12" t="s">
        <v>2829</v>
      </c>
      <c r="C120" s="10"/>
      <c r="D120" s="13" t="s">
        <v>2831</v>
      </c>
      <c r="E120" s="4"/>
    </row>
    <row r="121" s="1" customFormat="1" spans="1:5">
      <c r="A121" s="4"/>
      <c r="B121" s="9" t="s">
        <v>2832</v>
      </c>
      <c r="C121" s="10"/>
      <c r="D121" s="11" t="s">
        <v>2833</v>
      </c>
      <c r="E121" s="4"/>
    </row>
    <row r="122" s="1" customFormat="1" spans="1:5">
      <c r="A122" s="4"/>
      <c r="B122" s="12" t="s">
        <v>2834</v>
      </c>
      <c r="C122" s="10"/>
      <c r="D122" s="13" t="s">
        <v>2835</v>
      </c>
      <c r="E122" s="4"/>
    </row>
    <row r="123" s="1" customFormat="1" spans="1:5">
      <c r="A123" s="4"/>
      <c r="B123" s="9" t="s">
        <v>2836</v>
      </c>
      <c r="C123" s="10"/>
      <c r="D123" s="11" t="s">
        <v>2837</v>
      </c>
      <c r="E123" s="4"/>
    </row>
    <row r="124" s="1" customFormat="1" spans="1:5">
      <c r="A124" s="4"/>
      <c r="B124" s="12" t="s">
        <v>2838</v>
      </c>
      <c r="C124" s="10"/>
      <c r="D124" s="13" t="s">
        <v>2839</v>
      </c>
      <c r="E124" s="4"/>
    </row>
    <row r="125" s="1" customFormat="1" spans="1:5">
      <c r="A125" s="4"/>
      <c r="B125" s="9" t="s">
        <v>2840</v>
      </c>
      <c r="C125" s="10"/>
      <c r="D125" s="11" t="s">
        <v>2841</v>
      </c>
      <c r="E125" s="4"/>
    </row>
    <row r="126" s="1" customFormat="1" spans="1:5">
      <c r="A126" s="4"/>
      <c r="B126" s="12" t="s">
        <v>2842</v>
      </c>
      <c r="C126" s="10"/>
      <c r="D126" s="13" t="s">
        <v>2843</v>
      </c>
      <c r="E126" s="4"/>
    </row>
    <row r="127" s="1" customFormat="1" spans="1:5">
      <c r="A127" s="4"/>
      <c r="B127" s="9" t="s">
        <v>2844</v>
      </c>
      <c r="C127" s="10"/>
      <c r="D127" s="11" t="s">
        <v>2845</v>
      </c>
      <c r="E127" s="4"/>
    </row>
    <row r="128" s="1" customFormat="1" spans="1:5">
      <c r="A128" s="4"/>
      <c r="B128" s="12" t="s">
        <v>2846</v>
      </c>
      <c r="C128" s="10"/>
      <c r="D128" s="13" t="s">
        <v>2847</v>
      </c>
      <c r="E128" s="4"/>
    </row>
    <row r="129" s="1" customFormat="1" spans="1:5">
      <c r="A129" s="4"/>
      <c r="B129" s="9" t="s">
        <v>2848</v>
      </c>
      <c r="C129" s="10"/>
      <c r="D129" s="11" t="s">
        <v>2849</v>
      </c>
      <c r="E129" s="4"/>
    </row>
    <row r="130" s="1" customFormat="1" spans="1:5">
      <c r="A130" s="4"/>
      <c r="B130" s="12" t="s">
        <v>2850</v>
      </c>
      <c r="C130" s="10"/>
      <c r="D130" s="13" t="s">
        <v>2851</v>
      </c>
      <c r="E130" s="4"/>
    </row>
    <row r="131" s="1" customFormat="1" spans="1:5">
      <c r="A131" s="4"/>
      <c r="B131" s="9" t="s">
        <v>2852</v>
      </c>
      <c r="C131" s="10"/>
      <c r="D131" s="11" t="s">
        <v>2853</v>
      </c>
      <c r="E131" s="4"/>
    </row>
    <row r="132" s="1" customFormat="1" ht="6" customHeight="1" spans="1:5">
      <c r="A132" s="4"/>
      <c r="B132" s="18"/>
      <c r="C132" s="18"/>
      <c r="D132" s="18"/>
      <c r="E132" s="4"/>
    </row>
  </sheetData>
  <mergeCells count="1">
    <mergeCell ref="B2:D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L1000"/>
  <sheetViews>
    <sheetView workbookViewId="0">
      <selection activeCell="A1" sqref="A1"/>
    </sheetView>
  </sheetViews>
  <sheetFormatPr defaultColWidth="9.09166666666667" defaultRowHeight="12.75"/>
  <cols>
    <col min="1" max="1" width="9.66666666666667" style="298" customWidth="1"/>
    <col min="2" max="3" width="9.09166666666667" style="298"/>
    <col min="4" max="4" width="10.6333333333333" style="298" customWidth="1"/>
    <col min="5" max="7" width="9.09166666666667" style="298"/>
    <col min="8" max="9" width="11.2666666666667" style="298"/>
    <col min="10" max="16384" width="9.09166666666667" style="298"/>
  </cols>
  <sheetData>
    <row r="1" s="298" customFormat="1" spans="1:9">
      <c r="A1" s="299" t="s">
        <v>88</v>
      </c>
      <c r="B1" s="300" t="s">
        <v>89</v>
      </c>
      <c r="C1" s="301" t="s">
        <v>90</v>
      </c>
      <c r="D1" s="302" t="s">
        <v>91</v>
      </c>
      <c r="E1" s="299" t="s">
        <v>92</v>
      </c>
      <c r="F1" s="299" t="s">
        <v>93</v>
      </c>
      <c r="G1" s="303" t="s">
        <v>94</v>
      </c>
      <c r="H1" s="304" t="s">
        <v>95</v>
      </c>
      <c r="I1" s="304" t="s">
        <v>96</v>
      </c>
    </row>
    <row r="2" s="298" customFormat="1" spans="1:9">
      <c r="A2" s="305">
        <v>39162</v>
      </c>
      <c r="B2" s="306" t="s">
        <v>97</v>
      </c>
      <c r="C2" s="306" t="s">
        <v>98</v>
      </c>
      <c r="D2" s="306" t="s">
        <v>99</v>
      </c>
      <c r="E2" s="306" t="s">
        <v>100</v>
      </c>
      <c r="F2" s="306" t="s">
        <v>101</v>
      </c>
      <c r="G2" s="306">
        <v>16</v>
      </c>
      <c r="H2" s="307">
        <v>19269.685164</v>
      </c>
      <c r="I2" s="307">
        <v>18982.8477595589</v>
      </c>
    </row>
    <row r="3" s="298" customFormat="1" ht="14.25" spans="1:12">
      <c r="A3" s="305">
        <v>39200</v>
      </c>
      <c r="B3" s="306" t="s">
        <v>97</v>
      </c>
      <c r="C3" s="306" t="s">
        <v>102</v>
      </c>
      <c r="D3" s="306" t="s">
        <v>103</v>
      </c>
      <c r="E3" s="306" t="s">
        <v>100</v>
      </c>
      <c r="F3" s="306" t="s">
        <v>101</v>
      </c>
      <c r="G3" s="306">
        <v>40</v>
      </c>
      <c r="H3" s="307">
        <v>39465.1698</v>
      </c>
      <c r="I3" s="307">
        <v>40893.0831493119</v>
      </c>
      <c r="L3" s="308" t="s">
        <v>104</v>
      </c>
    </row>
    <row r="4" s="298" customFormat="1" spans="1:9">
      <c r="A4" s="305">
        <v>39200</v>
      </c>
      <c r="B4" s="306" t="s">
        <v>97</v>
      </c>
      <c r="C4" s="306" t="s">
        <v>105</v>
      </c>
      <c r="D4" s="306" t="s">
        <v>106</v>
      </c>
      <c r="E4" s="306" t="s">
        <v>100</v>
      </c>
      <c r="F4" s="306" t="s">
        <v>101</v>
      </c>
      <c r="G4" s="306">
        <v>20</v>
      </c>
      <c r="H4" s="307">
        <v>21015.944745</v>
      </c>
      <c r="I4" s="307">
        <v>22294.0852208149</v>
      </c>
    </row>
    <row r="5" s="298" customFormat="1" ht="14.25" spans="1:12">
      <c r="A5" s="305">
        <v>39233</v>
      </c>
      <c r="B5" s="306" t="s">
        <v>97</v>
      </c>
      <c r="C5" s="306" t="s">
        <v>107</v>
      </c>
      <c r="D5" s="306" t="s">
        <v>108</v>
      </c>
      <c r="E5" s="306" t="s">
        <v>100</v>
      </c>
      <c r="F5" s="306" t="s">
        <v>101</v>
      </c>
      <c r="G5" s="306">
        <v>20</v>
      </c>
      <c r="H5" s="307">
        <v>23710.258593</v>
      </c>
      <c r="I5" s="307">
        <v>24318.3741176138</v>
      </c>
      <c r="L5" s="308" t="s">
        <v>109</v>
      </c>
    </row>
    <row r="6" s="298" customFormat="1" spans="1:9">
      <c r="A6" s="305">
        <v>39246</v>
      </c>
      <c r="B6" s="306" t="s">
        <v>97</v>
      </c>
      <c r="C6" s="306" t="s">
        <v>110</v>
      </c>
      <c r="D6" s="306" t="s">
        <v>111</v>
      </c>
      <c r="E6" s="306" t="s">
        <v>100</v>
      </c>
      <c r="F6" s="306" t="s">
        <v>101</v>
      </c>
      <c r="G6" s="306">
        <v>16</v>
      </c>
      <c r="H6" s="307">
        <v>20015.0724312</v>
      </c>
      <c r="I6" s="307">
        <v>20256.6946994476</v>
      </c>
    </row>
    <row r="7" s="298" customFormat="1" ht="14.25" spans="1:12">
      <c r="A7" s="305">
        <v>39279</v>
      </c>
      <c r="B7" s="306" t="s">
        <v>97</v>
      </c>
      <c r="C7" s="306" t="s">
        <v>112</v>
      </c>
      <c r="D7" s="306" t="s">
        <v>113</v>
      </c>
      <c r="E7" s="306" t="s">
        <v>100</v>
      </c>
      <c r="F7" s="306" t="s">
        <v>101</v>
      </c>
      <c r="G7" s="306">
        <v>200</v>
      </c>
      <c r="H7" s="307">
        <v>40014.12141</v>
      </c>
      <c r="I7" s="307">
        <v>43537.5577576834</v>
      </c>
      <c r="L7" s="308" t="s">
        <v>114</v>
      </c>
    </row>
    <row r="8" s="298" customFormat="1" spans="1:9">
      <c r="A8" s="305">
        <v>39339</v>
      </c>
      <c r="B8" s="306" t="s">
        <v>97</v>
      </c>
      <c r="C8" s="306" t="s">
        <v>115</v>
      </c>
      <c r="D8" s="306" t="s">
        <v>116</v>
      </c>
      <c r="E8" s="306" t="s">
        <v>100</v>
      </c>
      <c r="F8" s="306" t="s">
        <v>101</v>
      </c>
      <c r="G8" s="306">
        <v>100</v>
      </c>
      <c r="H8" s="307">
        <v>21423.94932</v>
      </c>
      <c r="I8" s="307">
        <v>22917.3396132034</v>
      </c>
    </row>
    <row r="9" s="298" customFormat="1" spans="1:9">
      <c r="A9" s="305">
        <v>39374</v>
      </c>
      <c r="B9" s="306" t="s">
        <v>97</v>
      </c>
      <c r="C9" s="306" t="s">
        <v>117</v>
      </c>
      <c r="D9" s="306" t="s">
        <v>118</v>
      </c>
      <c r="E9" s="306" t="s">
        <v>100</v>
      </c>
      <c r="F9" s="306" t="s">
        <v>101</v>
      </c>
      <c r="G9" s="306">
        <v>200</v>
      </c>
      <c r="H9" s="307">
        <v>40014.12141</v>
      </c>
      <c r="I9" s="307">
        <v>44258.3645602499</v>
      </c>
    </row>
    <row r="10" s="298" customFormat="1" spans="1:9">
      <c r="A10" s="305">
        <v>39406</v>
      </c>
      <c r="B10" s="306" t="s">
        <v>97</v>
      </c>
      <c r="C10" s="306" t="s">
        <v>119</v>
      </c>
      <c r="D10" s="306" t="s">
        <v>120</v>
      </c>
      <c r="E10" s="306" t="s">
        <v>100</v>
      </c>
      <c r="F10" s="306" t="s">
        <v>101</v>
      </c>
      <c r="G10" s="306">
        <v>400</v>
      </c>
      <c r="H10" s="307">
        <v>84271.4904</v>
      </c>
      <c r="I10" s="307">
        <v>92391.1536432587</v>
      </c>
    </row>
    <row r="11" s="298" customFormat="1" spans="1:9">
      <c r="A11" s="305">
        <v>39162</v>
      </c>
      <c r="B11" s="306" t="s">
        <v>97</v>
      </c>
      <c r="C11" s="306" t="s">
        <v>121</v>
      </c>
      <c r="D11" s="306" t="s">
        <v>122</v>
      </c>
      <c r="E11" s="306" t="s">
        <v>123</v>
      </c>
      <c r="F11" s="306" t="s">
        <v>101</v>
      </c>
      <c r="G11" s="306">
        <v>212</v>
      </c>
      <c r="H11" s="307">
        <v>48705.6574146</v>
      </c>
      <c r="I11" s="307">
        <v>51700.0308205785</v>
      </c>
    </row>
    <row r="12" s="298" customFormat="1" spans="1:9">
      <c r="A12" s="305">
        <v>39200</v>
      </c>
      <c r="B12" s="306" t="s">
        <v>97</v>
      </c>
      <c r="C12" s="306" t="s">
        <v>124</v>
      </c>
      <c r="D12" s="306" t="s">
        <v>125</v>
      </c>
      <c r="E12" s="306" t="s">
        <v>123</v>
      </c>
      <c r="F12" s="306" t="s">
        <v>101</v>
      </c>
      <c r="G12" s="306">
        <v>224</v>
      </c>
      <c r="H12" s="307">
        <v>47192.034624</v>
      </c>
      <c r="I12" s="307">
        <v>50558.4983845629</v>
      </c>
    </row>
    <row r="13" s="298" customFormat="1" spans="1:9">
      <c r="A13" s="305">
        <v>39200</v>
      </c>
      <c r="B13" s="306" t="s">
        <v>97</v>
      </c>
      <c r="C13" s="306" t="s">
        <v>126</v>
      </c>
      <c r="D13" s="306" t="s">
        <v>127</v>
      </c>
      <c r="E13" s="306" t="s">
        <v>123</v>
      </c>
      <c r="F13" s="306" t="s">
        <v>101</v>
      </c>
      <c r="G13" s="306">
        <v>92</v>
      </c>
      <c r="H13" s="307">
        <v>21136.4173686</v>
      </c>
      <c r="I13" s="307">
        <v>22115.2289534586</v>
      </c>
    </row>
    <row r="14" s="298" customFormat="1" spans="1:9">
      <c r="A14" s="305">
        <v>39233</v>
      </c>
      <c r="B14" s="306" t="s">
        <v>97</v>
      </c>
      <c r="C14" s="306" t="s">
        <v>128</v>
      </c>
      <c r="D14" s="306" t="s">
        <v>129</v>
      </c>
      <c r="E14" s="306" t="s">
        <v>123</v>
      </c>
      <c r="F14" s="306" t="s">
        <v>101</v>
      </c>
      <c r="G14" s="306">
        <v>100</v>
      </c>
      <c r="H14" s="307">
        <v>27499.508355</v>
      </c>
      <c r="I14" s="307">
        <v>30712.1773679573</v>
      </c>
    </row>
    <row r="15" s="298" customFormat="1" spans="1:9">
      <c r="A15" s="305">
        <v>39246</v>
      </c>
      <c r="B15" s="306" t="s">
        <v>97</v>
      </c>
      <c r="C15" s="306" t="s">
        <v>130</v>
      </c>
      <c r="D15" s="306" t="s">
        <v>131</v>
      </c>
      <c r="E15" s="306" t="s">
        <v>123</v>
      </c>
      <c r="F15" s="306" t="s">
        <v>101</v>
      </c>
      <c r="G15" s="306">
        <v>140</v>
      </c>
      <c r="H15" s="307">
        <v>29993.529048</v>
      </c>
      <c r="I15" s="307">
        <v>32726.657776181</v>
      </c>
    </row>
    <row r="16" s="298" customFormat="1" spans="1:9">
      <c r="A16" s="305">
        <v>39279</v>
      </c>
      <c r="B16" s="306" t="s">
        <v>132</v>
      </c>
      <c r="C16" s="306" t="s">
        <v>133</v>
      </c>
      <c r="D16" s="306" t="s">
        <v>134</v>
      </c>
      <c r="E16" s="306" t="s">
        <v>123</v>
      </c>
      <c r="F16" s="306" t="s">
        <v>101</v>
      </c>
      <c r="G16" s="306">
        <v>108</v>
      </c>
      <c r="H16" s="307">
        <v>34682.7627198</v>
      </c>
      <c r="I16" s="307">
        <v>35738.6581095199</v>
      </c>
    </row>
    <row r="17" s="298" customFormat="1" spans="1:9">
      <c r="A17" s="305">
        <v>39339</v>
      </c>
      <c r="B17" s="306" t="s">
        <v>132</v>
      </c>
      <c r="C17" s="306" t="s">
        <v>135</v>
      </c>
      <c r="D17" s="306" t="s">
        <v>136</v>
      </c>
      <c r="E17" s="306" t="s">
        <v>123</v>
      </c>
      <c r="F17" s="306" t="s">
        <v>101</v>
      </c>
      <c r="G17" s="306">
        <v>72</v>
      </c>
      <c r="H17" s="307">
        <v>12492.9517212</v>
      </c>
      <c r="I17" s="307">
        <v>11098.9239251677</v>
      </c>
    </row>
    <row r="18" s="298" customFormat="1" spans="1:9">
      <c r="A18" s="305">
        <v>39374</v>
      </c>
      <c r="B18" s="306" t="s">
        <v>132</v>
      </c>
      <c r="C18" s="306" t="s">
        <v>137</v>
      </c>
      <c r="D18" s="306" t="s">
        <v>138</v>
      </c>
      <c r="E18" s="306" t="s">
        <v>123</v>
      </c>
      <c r="F18" s="306" t="s">
        <v>101</v>
      </c>
      <c r="G18" s="306">
        <v>32</v>
      </c>
      <c r="H18" s="307">
        <v>30449.3072496</v>
      </c>
      <c r="I18" s="307">
        <v>29398.0040944055</v>
      </c>
    </row>
    <row r="19" s="298" customFormat="1" spans="1:9">
      <c r="A19" s="305">
        <v>39406</v>
      </c>
      <c r="B19" s="306" t="s">
        <v>132</v>
      </c>
      <c r="C19" s="306" t="s">
        <v>139</v>
      </c>
      <c r="D19" s="306" t="s">
        <v>140</v>
      </c>
      <c r="E19" s="306" t="s">
        <v>123</v>
      </c>
      <c r="F19" s="306" t="s">
        <v>101</v>
      </c>
      <c r="G19" s="306">
        <v>12</v>
      </c>
      <c r="H19" s="307">
        <v>12125.3025078</v>
      </c>
      <c r="I19" s="307">
        <v>11641.5087836776</v>
      </c>
    </row>
    <row r="20" s="298" customFormat="1" spans="1:9">
      <c r="A20" s="305">
        <v>39164</v>
      </c>
      <c r="B20" s="306" t="s">
        <v>132</v>
      </c>
      <c r="C20" s="306" t="s">
        <v>141</v>
      </c>
      <c r="D20" s="306" t="s">
        <v>142</v>
      </c>
      <c r="E20" s="306" t="s">
        <v>100</v>
      </c>
      <c r="F20" s="306" t="s">
        <v>101</v>
      </c>
      <c r="G20" s="306">
        <v>20</v>
      </c>
      <c r="H20" s="307">
        <v>22920.955197</v>
      </c>
      <c r="I20" s="307">
        <v>22707.0503309803</v>
      </c>
    </row>
    <row r="21" s="298" customFormat="1" spans="1:9">
      <c r="A21" s="305">
        <v>39349</v>
      </c>
      <c r="B21" s="306" t="s">
        <v>132</v>
      </c>
      <c r="C21" s="306" t="s">
        <v>143</v>
      </c>
      <c r="D21" s="306" t="s">
        <v>144</v>
      </c>
      <c r="E21" s="306" t="s">
        <v>100</v>
      </c>
      <c r="F21" s="306" t="s">
        <v>145</v>
      </c>
      <c r="G21" s="306">
        <v>60</v>
      </c>
      <c r="H21" s="307">
        <v>17794.934082</v>
      </c>
      <c r="I21" s="307">
        <v>18667.471284403</v>
      </c>
    </row>
    <row r="22" s="298" customFormat="1" spans="1:9">
      <c r="A22" s="305">
        <v>39164</v>
      </c>
      <c r="B22" s="306" t="s">
        <v>132</v>
      </c>
      <c r="C22" s="306" t="s">
        <v>146</v>
      </c>
      <c r="D22" s="306" t="s">
        <v>147</v>
      </c>
      <c r="E22" s="306" t="s">
        <v>123</v>
      </c>
      <c r="F22" s="306" t="s">
        <v>101</v>
      </c>
      <c r="G22" s="306">
        <v>24</v>
      </c>
      <c r="H22" s="307">
        <v>8325.0737136</v>
      </c>
      <c r="I22" s="307">
        <v>8601.74555083591</v>
      </c>
    </row>
    <row r="23" s="298" customFormat="1" spans="1:9">
      <c r="A23" s="305">
        <v>39200</v>
      </c>
      <c r="B23" s="306" t="s">
        <v>148</v>
      </c>
      <c r="C23" s="306" t="s">
        <v>149</v>
      </c>
      <c r="D23" s="306" t="s">
        <v>150</v>
      </c>
      <c r="E23" s="306" t="s">
        <v>100</v>
      </c>
      <c r="F23" s="306" t="s">
        <v>101</v>
      </c>
      <c r="G23" s="306">
        <v>4000</v>
      </c>
      <c r="H23" s="307">
        <v>67654.5768</v>
      </c>
      <c r="I23" s="307">
        <v>35420.3412834132</v>
      </c>
    </row>
    <row r="24" s="298" customFormat="1" spans="1:9">
      <c r="A24" s="305">
        <v>39233</v>
      </c>
      <c r="B24" s="306" t="s">
        <v>151</v>
      </c>
      <c r="C24" s="306" t="s">
        <v>152</v>
      </c>
      <c r="D24" s="306" t="s">
        <v>153</v>
      </c>
      <c r="E24" s="306" t="s">
        <v>100</v>
      </c>
      <c r="F24" s="306" t="s">
        <v>101</v>
      </c>
      <c r="G24" s="306">
        <v>100</v>
      </c>
      <c r="H24" s="307">
        <v>20199.935595</v>
      </c>
      <c r="I24" s="307">
        <v>21929.7296292422</v>
      </c>
    </row>
    <row r="25" s="298" customFormat="1" spans="1:9">
      <c r="A25" s="305">
        <v>39246</v>
      </c>
      <c r="B25" s="306" t="s">
        <v>154</v>
      </c>
      <c r="C25" s="306" t="s">
        <v>155</v>
      </c>
      <c r="D25" s="306" t="s">
        <v>156</v>
      </c>
      <c r="E25" s="306" t="s">
        <v>100</v>
      </c>
      <c r="F25" s="306" t="s">
        <v>101</v>
      </c>
      <c r="G25" s="306">
        <v>42</v>
      </c>
      <c r="H25" s="307">
        <v>5455.5404463</v>
      </c>
      <c r="I25" s="307">
        <v>3592.30345138293</v>
      </c>
    </row>
    <row r="26" s="298" customFormat="1" spans="1:9">
      <c r="A26" s="305">
        <v>39279</v>
      </c>
      <c r="B26" s="306" t="s">
        <v>154</v>
      </c>
      <c r="C26" s="306" t="s">
        <v>157</v>
      </c>
      <c r="D26" s="306" t="s">
        <v>158</v>
      </c>
      <c r="E26" s="306" t="s">
        <v>100</v>
      </c>
      <c r="F26" s="306" t="s">
        <v>101</v>
      </c>
      <c r="G26" s="306">
        <v>120</v>
      </c>
      <c r="H26" s="307">
        <v>14260.872636</v>
      </c>
      <c r="I26" s="307">
        <v>12651.7914901747</v>
      </c>
    </row>
    <row r="27" s="298" customFormat="1" spans="1:9">
      <c r="A27" s="305">
        <v>39339</v>
      </c>
      <c r="B27" s="306" t="s">
        <v>154</v>
      </c>
      <c r="C27" s="306" t="s">
        <v>159</v>
      </c>
      <c r="D27" s="306" t="s">
        <v>160</v>
      </c>
      <c r="E27" s="306" t="s">
        <v>100</v>
      </c>
      <c r="F27" s="306" t="s">
        <v>101</v>
      </c>
      <c r="G27" s="306">
        <v>30</v>
      </c>
      <c r="H27" s="307">
        <v>3872.33433</v>
      </c>
      <c r="I27" s="307">
        <v>3317.88559078238</v>
      </c>
    </row>
    <row r="28" s="298" customFormat="1" spans="1:9">
      <c r="A28" s="305">
        <v>39374</v>
      </c>
      <c r="B28" s="306" t="s">
        <v>154</v>
      </c>
      <c r="C28" s="306" t="s">
        <v>161</v>
      </c>
      <c r="D28" s="306" t="s">
        <v>162</v>
      </c>
      <c r="E28" s="306" t="s">
        <v>100</v>
      </c>
      <c r="F28" s="306" t="s">
        <v>101</v>
      </c>
      <c r="G28" s="306">
        <v>60</v>
      </c>
      <c r="H28" s="307">
        <v>5470.228611</v>
      </c>
      <c r="I28" s="307">
        <v>5275.94562885647</v>
      </c>
    </row>
    <row r="29" s="298" customFormat="1" spans="1:9">
      <c r="A29" s="305">
        <v>39406</v>
      </c>
      <c r="B29" s="306" t="s">
        <v>154</v>
      </c>
      <c r="C29" s="306" t="s">
        <v>163</v>
      </c>
      <c r="D29" s="306" t="s">
        <v>164</v>
      </c>
      <c r="E29" s="306" t="s">
        <v>100</v>
      </c>
      <c r="F29" s="306" t="s">
        <v>101</v>
      </c>
      <c r="G29" s="306">
        <v>30</v>
      </c>
      <c r="H29" s="307">
        <v>3108.9948615</v>
      </c>
      <c r="I29" s="307">
        <v>2871.83913272899</v>
      </c>
    </row>
    <row r="30" s="298" customFormat="1" spans="1:9">
      <c r="A30" s="305">
        <v>39349</v>
      </c>
      <c r="B30" s="306" t="s">
        <v>154</v>
      </c>
      <c r="C30" s="306" t="s">
        <v>165</v>
      </c>
      <c r="D30" s="306" t="s">
        <v>166</v>
      </c>
      <c r="E30" s="306" t="s">
        <v>123</v>
      </c>
      <c r="F30" s="306" t="s">
        <v>145</v>
      </c>
      <c r="G30" s="306">
        <v>150</v>
      </c>
      <c r="H30" s="307">
        <v>12373.66602</v>
      </c>
      <c r="I30" s="307">
        <v>11757.9761881944</v>
      </c>
    </row>
    <row r="31" s="298" customFormat="1" spans="1:9">
      <c r="A31" s="305">
        <v>39416</v>
      </c>
      <c r="B31" s="306" t="s">
        <v>154</v>
      </c>
      <c r="C31" s="306" t="s">
        <v>167</v>
      </c>
      <c r="D31" s="306" t="s">
        <v>168</v>
      </c>
      <c r="E31" s="306" t="s">
        <v>100</v>
      </c>
      <c r="F31" s="306" t="s">
        <v>169</v>
      </c>
      <c r="G31" s="306">
        <v>40</v>
      </c>
      <c r="H31" s="307">
        <v>982.178286</v>
      </c>
      <c r="I31" s="307">
        <v>880.027676664628</v>
      </c>
    </row>
    <row r="32" s="298" customFormat="1" spans="1:9">
      <c r="A32" s="305">
        <v>39416</v>
      </c>
      <c r="B32" s="306" t="s">
        <v>154</v>
      </c>
      <c r="C32" s="306" t="s">
        <v>170</v>
      </c>
      <c r="D32" s="306" t="s">
        <v>171</v>
      </c>
      <c r="E32" s="306" t="s">
        <v>100</v>
      </c>
      <c r="F32" s="306" t="s">
        <v>169</v>
      </c>
      <c r="G32" s="306">
        <v>640</v>
      </c>
      <c r="H32" s="307">
        <v>5364.889248</v>
      </c>
      <c r="I32" s="307">
        <v>626.802640745068</v>
      </c>
    </row>
    <row r="33" s="298" customFormat="1" spans="1:9">
      <c r="A33" s="305">
        <v>39416</v>
      </c>
      <c r="B33" s="306" t="s">
        <v>154</v>
      </c>
      <c r="C33" s="306" t="s">
        <v>172</v>
      </c>
      <c r="D33" s="306" t="s">
        <v>173</v>
      </c>
      <c r="E33" s="306" t="s">
        <v>100</v>
      </c>
      <c r="F33" s="306" t="s">
        <v>169</v>
      </c>
      <c r="G33" s="306">
        <v>260</v>
      </c>
      <c r="H33" s="307">
        <v>2719.535949</v>
      </c>
      <c r="I33" s="307">
        <v>2444.0052709206</v>
      </c>
    </row>
    <row r="34" s="298" customFormat="1" spans="1:9">
      <c r="A34" s="305">
        <v>39416</v>
      </c>
      <c r="B34" s="306" t="s">
        <v>154</v>
      </c>
      <c r="C34" s="306" t="s">
        <v>174</v>
      </c>
      <c r="D34" s="306" t="s">
        <v>175</v>
      </c>
      <c r="E34" s="306" t="s">
        <v>100</v>
      </c>
      <c r="F34" s="306" t="s">
        <v>169</v>
      </c>
      <c r="G34" s="306">
        <v>180</v>
      </c>
      <c r="H34" s="307">
        <v>1629.050994</v>
      </c>
      <c r="I34" s="307">
        <v>1468.46288772491</v>
      </c>
    </row>
    <row r="35" s="298" customFormat="1" spans="1:9">
      <c r="A35" s="305">
        <v>39416</v>
      </c>
      <c r="B35" s="306" t="s">
        <v>154</v>
      </c>
      <c r="C35" s="306" t="s">
        <v>176</v>
      </c>
      <c r="D35" s="306" t="s">
        <v>177</v>
      </c>
      <c r="E35" s="306" t="s">
        <v>100</v>
      </c>
      <c r="F35" s="306" t="s">
        <v>169</v>
      </c>
      <c r="G35" s="306">
        <v>80</v>
      </c>
      <c r="H35" s="307">
        <v>1578.606792</v>
      </c>
      <c r="I35" s="307">
        <v>883.66248579266</v>
      </c>
    </row>
    <row r="36" s="298" customFormat="1" spans="1:9">
      <c r="A36" s="305">
        <v>39416</v>
      </c>
      <c r="B36" s="306" t="s">
        <v>154</v>
      </c>
      <c r="C36" s="306" t="s">
        <v>178</v>
      </c>
      <c r="D36" s="306" t="s">
        <v>179</v>
      </c>
      <c r="E36" s="306" t="s">
        <v>100</v>
      </c>
      <c r="F36" s="306" t="s">
        <v>180</v>
      </c>
      <c r="G36" s="306">
        <v>160</v>
      </c>
      <c r="H36" s="307">
        <v>2172.067992</v>
      </c>
      <c r="I36" s="307">
        <v>1961.18145841369</v>
      </c>
    </row>
    <row r="37" s="298" customFormat="1" spans="1:9">
      <c r="A37" s="305">
        <v>39416</v>
      </c>
      <c r="B37" s="306" t="s">
        <v>154</v>
      </c>
      <c r="C37" s="306" t="s">
        <v>181</v>
      </c>
      <c r="D37" s="306" t="s">
        <v>182</v>
      </c>
      <c r="E37" s="306" t="s">
        <v>100</v>
      </c>
      <c r="F37" s="306" t="s">
        <v>183</v>
      </c>
      <c r="G37" s="306">
        <v>120</v>
      </c>
      <c r="H37" s="307">
        <v>1967.323878</v>
      </c>
      <c r="I37" s="307">
        <v>1771.36364839424</v>
      </c>
    </row>
    <row r="38" s="298" customFormat="1" spans="1:9">
      <c r="A38" s="305">
        <v>39416</v>
      </c>
      <c r="B38" s="306" t="s">
        <v>154</v>
      </c>
      <c r="C38" s="306" t="s">
        <v>184</v>
      </c>
      <c r="D38" s="306" t="s">
        <v>185</v>
      </c>
      <c r="E38" s="306" t="s">
        <v>100</v>
      </c>
      <c r="F38" s="306" t="s">
        <v>183</v>
      </c>
      <c r="G38" s="306">
        <v>160</v>
      </c>
      <c r="H38" s="307">
        <v>1436.176104</v>
      </c>
      <c r="I38" s="307">
        <v>1284.29922523796</v>
      </c>
    </row>
    <row r="39" s="298" customFormat="1" spans="1:9">
      <c r="A39" s="305">
        <v>39416</v>
      </c>
      <c r="B39" s="306" t="s">
        <v>154</v>
      </c>
      <c r="C39" s="306" t="s">
        <v>186</v>
      </c>
      <c r="D39" s="306" t="s">
        <v>187</v>
      </c>
      <c r="E39" s="306" t="s">
        <v>100</v>
      </c>
      <c r="F39" s="306" t="s">
        <v>183</v>
      </c>
      <c r="G39" s="306">
        <v>100</v>
      </c>
      <c r="H39" s="307">
        <v>905.02833</v>
      </c>
      <c r="I39" s="307">
        <v>815.81271540273</v>
      </c>
    </row>
    <row r="40" s="298" customFormat="1" spans="1:9">
      <c r="A40" s="305">
        <v>39416</v>
      </c>
      <c r="B40" s="306" t="s">
        <v>154</v>
      </c>
      <c r="C40" s="306" t="s">
        <v>188</v>
      </c>
      <c r="D40" s="306" t="s">
        <v>189</v>
      </c>
      <c r="E40" s="306" t="s">
        <v>100</v>
      </c>
      <c r="F40" s="306" t="s">
        <v>183</v>
      </c>
      <c r="G40" s="306">
        <v>360</v>
      </c>
      <c r="H40" s="307">
        <v>3685.394052</v>
      </c>
      <c r="I40" s="307">
        <v>3299.40370629185</v>
      </c>
    </row>
    <row r="41" s="298" customFormat="1" spans="1:9">
      <c r="A41" s="305">
        <v>39416</v>
      </c>
      <c r="B41" s="306" t="s">
        <v>190</v>
      </c>
      <c r="C41" s="306" t="s">
        <v>191</v>
      </c>
      <c r="D41" s="306" t="s">
        <v>192</v>
      </c>
      <c r="E41" s="306" t="s">
        <v>100</v>
      </c>
      <c r="F41" s="306" t="s">
        <v>183</v>
      </c>
      <c r="G41" s="306">
        <v>240</v>
      </c>
      <c r="H41" s="307">
        <v>32776.862076</v>
      </c>
      <c r="I41" s="307">
        <v>34040.286295052</v>
      </c>
    </row>
    <row r="42" s="298" customFormat="1" spans="1:9">
      <c r="A42" s="305">
        <v>39416</v>
      </c>
      <c r="B42" s="306" t="s">
        <v>190</v>
      </c>
      <c r="C42" s="306" t="s">
        <v>193</v>
      </c>
      <c r="D42" s="306" t="s">
        <v>194</v>
      </c>
      <c r="E42" s="306" t="s">
        <v>100</v>
      </c>
      <c r="F42" s="306" t="s">
        <v>183</v>
      </c>
      <c r="G42" s="306">
        <v>120</v>
      </c>
      <c r="H42" s="307">
        <v>17883.953262</v>
      </c>
      <c r="I42" s="307">
        <v>18273.7671980371</v>
      </c>
    </row>
    <row r="43" s="298" customFormat="1" spans="1:9">
      <c r="A43" s="305">
        <v>39416</v>
      </c>
      <c r="B43" s="306" t="s">
        <v>190</v>
      </c>
      <c r="C43" s="306" t="s">
        <v>195</v>
      </c>
      <c r="D43" s="306" t="s">
        <v>196</v>
      </c>
      <c r="E43" s="306" t="s">
        <v>100</v>
      </c>
      <c r="F43" s="306" t="s">
        <v>183</v>
      </c>
      <c r="G43" s="306">
        <v>30</v>
      </c>
      <c r="H43" s="307">
        <v>7150.4656335</v>
      </c>
      <c r="I43" s="307">
        <v>7235.60495034977</v>
      </c>
    </row>
    <row r="44" s="298" customFormat="1" spans="1:9">
      <c r="A44" s="305">
        <v>39428</v>
      </c>
      <c r="B44" s="306" t="s">
        <v>190</v>
      </c>
      <c r="C44" s="306" t="s">
        <v>197</v>
      </c>
      <c r="D44" s="306" t="s">
        <v>198</v>
      </c>
      <c r="E44" s="306" t="s">
        <v>100</v>
      </c>
      <c r="F44" s="306" t="s">
        <v>183</v>
      </c>
      <c r="G44" s="306">
        <v>240</v>
      </c>
      <c r="H44" s="307">
        <v>34201.168956</v>
      </c>
      <c r="I44" s="307">
        <v>27526.627386517</v>
      </c>
    </row>
    <row r="45" s="298" customFormat="1" spans="1:9">
      <c r="A45" s="305">
        <v>39200</v>
      </c>
      <c r="B45" s="306" t="s">
        <v>190</v>
      </c>
      <c r="C45" s="306" t="s">
        <v>199</v>
      </c>
      <c r="D45" s="306" t="s">
        <v>200</v>
      </c>
      <c r="E45" s="306" t="s">
        <v>100</v>
      </c>
      <c r="F45" s="306" t="s">
        <v>183</v>
      </c>
      <c r="G45" s="306">
        <v>80</v>
      </c>
      <c r="H45" s="307">
        <v>8213.503008</v>
      </c>
      <c r="I45" s="307">
        <v>6359.25586214429</v>
      </c>
    </row>
    <row r="46" s="298" customFormat="1" spans="1:9">
      <c r="A46" s="305">
        <v>39200</v>
      </c>
      <c r="B46" s="306" t="s">
        <v>190</v>
      </c>
      <c r="C46" s="306" t="s">
        <v>201</v>
      </c>
      <c r="D46" s="306" t="s">
        <v>202</v>
      </c>
      <c r="E46" s="306" t="s">
        <v>123</v>
      </c>
      <c r="F46" s="306" t="s">
        <v>101</v>
      </c>
      <c r="G46" s="306">
        <v>80</v>
      </c>
      <c r="H46" s="307">
        <v>8943.460284</v>
      </c>
      <c r="I46" s="307">
        <v>6810.45924676026</v>
      </c>
    </row>
    <row r="47" s="298" customFormat="1" spans="1:9">
      <c r="A47" s="305">
        <v>39233</v>
      </c>
      <c r="B47" s="306" t="s">
        <v>190</v>
      </c>
      <c r="C47" s="306" t="s">
        <v>203</v>
      </c>
      <c r="D47" s="306" t="s">
        <v>204</v>
      </c>
      <c r="E47" s="306" t="s">
        <v>123</v>
      </c>
      <c r="F47" s="306" t="s">
        <v>101</v>
      </c>
      <c r="G47" s="306">
        <v>240</v>
      </c>
      <c r="H47" s="307">
        <v>46040.719896</v>
      </c>
      <c r="I47" s="307">
        <v>36140.097906538</v>
      </c>
    </row>
    <row r="48" s="298" customFormat="1" spans="1:9">
      <c r="A48" s="305">
        <v>39246</v>
      </c>
      <c r="B48" s="306" t="s">
        <v>190</v>
      </c>
      <c r="C48" s="306" t="s">
        <v>205</v>
      </c>
      <c r="D48" s="306" t="s">
        <v>206</v>
      </c>
      <c r="E48" s="306" t="s">
        <v>123</v>
      </c>
      <c r="F48" s="306" t="s">
        <v>101</v>
      </c>
      <c r="G48" s="306">
        <v>30</v>
      </c>
      <c r="H48" s="307">
        <v>2325.6260775</v>
      </c>
      <c r="I48" s="307">
        <v>2117.61917362425</v>
      </c>
    </row>
    <row r="49" s="298" customFormat="1" spans="1:9">
      <c r="A49" s="305">
        <v>39279</v>
      </c>
      <c r="B49" s="306" t="s">
        <v>190</v>
      </c>
      <c r="C49" s="306" t="s">
        <v>207</v>
      </c>
      <c r="D49" s="306" t="s">
        <v>208</v>
      </c>
      <c r="E49" s="306" t="s">
        <v>123</v>
      </c>
      <c r="F49" s="306" t="s">
        <v>101</v>
      </c>
      <c r="G49" s="306">
        <v>260</v>
      </c>
      <c r="H49" s="307">
        <v>24070.786272</v>
      </c>
      <c r="I49" s="307">
        <v>21964.9241594775</v>
      </c>
    </row>
    <row r="50" s="298" customFormat="1" spans="1:9">
      <c r="A50" s="305">
        <v>39339</v>
      </c>
      <c r="B50" s="306" t="s">
        <v>190</v>
      </c>
      <c r="C50" s="306" t="s">
        <v>209</v>
      </c>
      <c r="D50" s="306" t="s">
        <v>210</v>
      </c>
      <c r="E50" s="306" t="s">
        <v>123</v>
      </c>
      <c r="F50" s="306" t="s">
        <v>101</v>
      </c>
      <c r="G50" s="306">
        <v>150</v>
      </c>
      <c r="H50" s="307">
        <v>16824.62502</v>
      </c>
      <c r="I50" s="307">
        <v>14276.1440756237</v>
      </c>
    </row>
    <row r="51" s="298" customFormat="1" spans="1:9">
      <c r="A51" s="305">
        <v>39374</v>
      </c>
      <c r="B51" s="306" t="s">
        <v>190</v>
      </c>
      <c r="C51" s="306" t="s">
        <v>211</v>
      </c>
      <c r="D51" s="306" t="s">
        <v>212</v>
      </c>
      <c r="E51" s="306" t="s">
        <v>123</v>
      </c>
      <c r="F51" s="306" t="s">
        <v>101</v>
      </c>
      <c r="G51" s="306">
        <v>60</v>
      </c>
      <c r="H51" s="307">
        <v>6894.535491</v>
      </c>
      <c r="I51" s="307">
        <v>5974.56624024314</v>
      </c>
    </row>
    <row r="52" s="298" customFormat="1" spans="1:9">
      <c r="A52" s="305">
        <v>39406</v>
      </c>
      <c r="B52" s="306" t="s">
        <v>190</v>
      </c>
      <c r="C52" s="306" t="s">
        <v>213</v>
      </c>
      <c r="D52" s="306" t="s">
        <v>214</v>
      </c>
      <c r="E52" s="306" t="s">
        <v>123</v>
      </c>
      <c r="F52" s="306" t="s">
        <v>101</v>
      </c>
      <c r="G52" s="306">
        <v>60</v>
      </c>
      <c r="H52" s="307">
        <v>7415.297694</v>
      </c>
      <c r="I52" s="307">
        <v>6650.98542143725</v>
      </c>
    </row>
    <row r="53" s="298" customFormat="1" spans="1:9">
      <c r="A53" s="305">
        <v>39233</v>
      </c>
      <c r="B53" s="306" t="s">
        <v>190</v>
      </c>
      <c r="C53" s="306" t="s">
        <v>215</v>
      </c>
      <c r="D53" s="306" t="s">
        <v>216</v>
      </c>
      <c r="E53" s="306" t="s">
        <v>100</v>
      </c>
      <c r="F53" s="306" t="s">
        <v>101</v>
      </c>
      <c r="G53" s="306">
        <v>180</v>
      </c>
      <c r="H53" s="307">
        <v>13673.346048</v>
      </c>
      <c r="I53" s="307">
        <v>11660.4398668369</v>
      </c>
    </row>
    <row r="54" s="298" customFormat="1" spans="1:9">
      <c r="A54" s="305">
        <v>39420</v>
      </c>
      <c r="B54" s="306" t="s">
        <v>190</v>
      </c>
      <c r="C54" s="306" t="s">
        <v>217</v>
      </c>
      <c r="D54" s="306" t="s">
        <v>218</v>
      </c>
      <c r="E54" s="306" t="s">
        <v>219</v>
      </c>
      <c r="F54" s="306" t="s">
        <v>169</v>
      </c>
      <c r="G54" s="306">
        <v>200</v>
      </c>
      <c r="H54" s="307">
        <v>8071.07232</v>
      </c>
      <c r="I54" s="307">
        <v>7483.34681951934</v>
      </c>
    </row>
    <row r="55" s="298" customFormat="1" spans="1:9">
      <c r="A55" s="305">
        <v>39420</v>
      </c>
      <c r="B55" s="306" t="s">
        <v>190</v>
      </c>
      <c r="C55" s="306" t="s">
        <v>220</v>
      </c>
      <c r="D55" s="306" t="s">
        <v>221</v>
      </c>
      <c r="E55" s="306" t="s">
        <v>219</v>
      </c>
      <c r="F55" s="306" t="s">
        <v>169</v>
      </c>
      <c r="G55" s="306">
        <v>160</v>
      </c>
      <c r="H55" s="307">
        <v>6456.857856</v>
      </c>
      <c r="I55" s="307">
        <v>5976.42372872305</v>
      </c>
    </row>
    <row r="56" s="298" customFormat="1" spans="1:9">
      <c r="A56" s="305">
        <v>39420</v>
      </c>
      <c r="B56" s="306" t="s">
        <v>190</v>
      </c>
      <c r="C56" s="306" t="s">
        <v>222</v>
      </c>
      <c r="D56" s="306" t="s">
        <v>223</v>
      </c>
      <c r="E56" s="306" t="s">
        <v>219</v>
      </c>
      <c r="F56" s="306" t="s">
        <v>169</v>
      </c>
      <c r="G56" s="306">
        <v>100</v>
      </c>
      <c r="H56" s="307">
        <v>4035.53616</v>
      </c>
      <c r="I56" s="307">
        <v>3703.00888733793</v>
      </c>
    </row>
    <row r="57" s="298" customFormat="1" spans="1:9">
      <c r="A57" s="305">
        <v>39428</v>
      </c>
      <c r="B57" s="306" t="s">
        <v>190</v>
      </c>
      <c r="C57" s="306" t="s">
        <v>224</v>
      </c>
      <c r="D57" s="306" t="s">
        <v>225</v>
      </c>
      <c r="E57" s="306" t="s">
        <v>219</v>
      </c>
      <c r="F57" s="306" t="s">
        <v>169</v>
      </c>
      <c r="G57" s="306">
        <v>120</v>
      </c>
      <c r="H57" s="307">
        <v>3169.082808</v>
      </c>
      <c r="I57" s="307">
        <v>3004.03336705927</v>
      </c>
    </row>
    <row r="58" s="298" customFormat="1" spans="1:9">
      <c r="A58" s="305">
        <v>39416</v>
      </c>
      <c r="B58" s="306" t="s">
        <v>190</v>
      </c>
      <c r="C58" s="306" t="s">
        <v>226</v>
      </c>
      <c r="D58" s="306" t="s">
        <v>227</v>
      </c>
      <c r="E58" s="306" t="s">
        <v>123</v>
      </c>
      <c r="F58" s="306" t="s">
        <v>169</v>
      </c>
      <c r="G58" s="306">
        <v>96</v>
      </c>
      <c r="H58" s="307">
        <v>3646.2256128</v>
      </c>
      <c r="I58" s="307">
        <v>2896.53694530264</v>
      </c>
    </row>
    <row r="59" s="298" customFormat="1" spans="1:9">
      <c r="A59" s="305">
        <v>39416</v>
      </c>
      <c r="B59" s="306" t="s">
        <v>190</v>
      </c>
      <c r="C59" s="306" t="s">
        <v>228</v>
      </c>
      <c r="D59" s="306" t="s">
        <v>229</v>
      </c>
      <c r="E59" s="306" t="s">
        <v>123</v>
      </c>
      <c r="F59" s="306" t="s">
        <v>169</v>
      </c>
      <c r="G59" s="306">
        <v>210</v>
      </c>
      <c r="H59" s="307">
        <v>14020.52085</v>
      </c>
      <c r="I59" s="307">
        <v>9550.23846943709</v>
      </c>
    </row>
    <row r="60" s="298" customFormat="1" spans="1:9">
      <c r="A60" s="305">
        <v>39416</v>
      </c>
      <c r="B60" s="306" t="s">
        <v>190</v>
      </c>
      <c r="C60" s="306" t="s">
        <v>230</v>
      </c>
      <c r="D60" s="306" t="s">
        <v>231</v>
      </c>
      <c r="E60" s="306" t="s">
        <v>123</v>
      </c>
      <c r="F60" s="306" t="s">
        <v>169</v>
      </c>
      <c r="G60" s="306">
        <v>90</v>
      </c>
      <c r="H60" s="307">
        <v>7083.7012485</v>
      </c>
      <c r="I60" s="307">
        <v>5560.07935801342</v>
      </c>
    </row>
    <row r="61" s="298" customFormat="1" spans="1:9">
      <c r="A61" s="305">
        <v>39416</v>
      </c>
      <c r="B61" s="306" t="s">
        <v>190</v>
      </c>
      <c r="C61" s="306" t="s">
        <v>232</v>
      </c>
      <c r="D61" s="306" t="s">
        <v>233</v>
      </c>
      <c r="E61" s="306" t="s">
        <v>123</v>
      </c>
      <c r="F61" s="306" t="s">
        <v>169</v>
      </c>
      <c r="G61" s="306">
        <v>240</v>
      </c>
      <c r="H61" s="307">
        <v>4237.312968</v>
      </c>
      <c r="I61" s="307">
        <v>4373.98150263625</v>
      </c>
    </row>
    <row r="62" s="298" customFormat="1" spans="1:9">
      <c r="A62" s="305">
        <v>39416</v>
      </c>
      <c r="B62" s="306" t="s">
        <v>190</v>
      </c>
      <c r="C62" s="306" t="s">
        <v>234</v>
      </c>
      <c r="D62" s="306" t="s">
        <v>235</v>
      </c>
      <c r="E62" s="306" t="s">
        <v>123</v>
      </c>
      <c r="F62" s="306" t="s">
        <v>169</v>
      </c>
      <c r="G62" s="306">
        <v>240</v>
      </c>
      <c r="H62" s="307">
        <v>4237.312968</v>
      </c>
      <c r="I62" s="307">
        <v>4374.19432791833</v>
      </c>
    </row>
    <row r="63" s="298" customFormat="1" spans="1:9">
      <c r="A63" s="305">
        <v>39420</v>
      </c>
      <c r="B63" s="306" t="s">
        <v>190</v>
      </c>
      <c r="C63" s="306" t="s">
        <v>236</v>
      </c>
      <c r="D63" s="306" t="s">
        <v>237</v>
      </c>
      <c r="E63" s="306" t="s">
        <v>219</v>
      </c>
      <c r="F63" s="306" t="s">
        <v>180</v>
      </c>
      <c r="G63" s="306">
        <v>100</v>
      </c>
      <c r="H63" s="307">
        <v>1765.54707</v>
      </c>
      <c r="I63" s="307">
        <v>1825.06611454</v>
      </c>
    </row>
    <row r="64" s="298" customFormat="1" spans="1:9">
      <c r="A64" s="305">
        <v>39420</v>
      </c>
      <c r="B64" s="306" t="s">
        <v>190</v>
      </c>
      <c r="C64" s="306" t="s">
        <v>238</v>
      </c>
      <c r="D64" s="306" t="s">
        <v>239</v>
      </c>
      <c r="E64" s="306" t="s">
        <v>219</v>
      </c>
      <c r="F64" s="306" t="s">
        <v>180</v>
      </c>
      <c r="G64" s="306">
        <v>100</v>
      </c>
      <c r="H64" s="307">
        <v>7596.30336</v>
      </c>
      <c r="I64" s="307">
        <v>5805.03046214358</v>
      </c>
    </row>
    <row r="65" s="298" customFormat="1" spans="1:9">
      <c r="A65" s="305">
        <v>39420</v>
      </c>
      <c r="B65" s="306" t="s">
        <v>190</v>
      </c>
      <c r="C65" s="306" t="s">
        <v>240</v>
      </c>
      <c r="D65" s="306" t="s">
        <v>241</v>
      </c>
      <c r="E65" s="306" t="s">
        <v>219</v>
      </c>
      <c r="F65" s="306" t="s">
        <v>180</v>
      </c>
      <c r="G65" s="306">
        <v>100</v>
      </c>
      <c r="H65" s="307">
        <v>897.610065</v>
      </c>
      <c r="I65" s="307">
        <v>837</v>
      </c>
    </row>
    <row r="66" s="298" customFormat="1" spans="1:9">
      <c r="A66" s="305">
        <v>39420</v>
      </c>
      <c r="B66" s="306" t="s">
        <v>190</v>
      </c>
      <c r="C66" s="306" t="s">
        <v>242</v>
      </c>
      <c r="D66" s="306" t="s">
        <v>243</v>
      </c>
      <c r="E66" s="306" t="s">
        <v>219</v>
      </c>
      <c r="F66" s="306" t="s">
        <v>180</v>
      </c>
      <c r="G66" s="306">
        <v>120</v>
      </c>
      <c r="H66" s="307">
        <v>2109.754566</v>
      </c>
      <c r="I66" s="307">
        <v>1997.58</v>
      </c>
    </row>
    <row r="67" s="298" customFormat="1" spans="1:9">
      <c r="A67" s="305">
        <v>39420</v>
      </c>
      <c r="B67" s="306" t="s">
        <v>190</v>
      </c>
      <c r="C67" s="306" t="s">
        <v>244</v>
      </c>
      <c r="D67" s="306" t="s">
        <v>245</v>
      </c>
      <c r="E67" s="306" t="s">
        <v>219</v>
      </c>
      <c r="F67" s="306" t="s">
        <v>180</v>
      </c>
      <c r="G67" s="306">
        <v>20</v>
      </c>
      <c r="H67" s="307">
        <v>219.580644</v>
      </c>
      <c r="I67" s="307">
        <v>202.79</v>
      </c>
    </row>
    <row r="68" s="298" customFormat="1" spans="1:9">
      <c r="A68" s="305">
        <v>39416</v>
      </c>
      <c r="B68" s="306" t="s">
        <v>190</v>
      </c>
      <c r="C68" s="306" t="s">
        <v>246</v>
      </c>
      <c r="D68" s="306" t="s">
        <v>247</v>
      </c>
      <c r="E68" s="306" t="s">
        <v>123</v>
      </c>
      <c r="F68" s="306" t="s">
        <v>180</v>
      </c>
      <c r="G68" s="306">
        <v>460</v>
      </c>
      <c r="H68" s="307">
        <v>3856.014147</v>
      </c>
      <c r="I68" s="307">
        <v>3454.6</v>
      </c>
    </row>
    <row r="69" s="298" customFormat="1" spans="1:9">
      <c r="A69" s="305">
        <v>39416</v>
      </c>
      <c r="B69" s="306" t="s">
        <v>190</v>
      </c>
      <c r="C69" s="306" t="s">
        <v>248</v>
      </c>
      <c r="D69" s="306" t="s">
        <v>249</v>
      </c>
      <c r="E69" s="306" t="s">
        <v>123</v>
      </c>
      <c r="F69" s="306" t="s">
        <v>183</v>
      </c>
      <c r="G69" s="306">
        <v>100</v>
      </c>
      <c r="H69" s="307">
        <v>2106.78726</v>
      </c>
      <c r="I69" s="307">
        <v>1909</v>
      </c>
    </row>
    <row r="70" s="298" customFormat="1" spans="1:9">
      <c r="A70" s="305">
        <v>39416</v>
      </c>
      <c r="B70" s="306" t="s">
        <v>190</v>
      </c>
      <c r="C70" s="306" t="s">
        <v>250</v>
      </c>
      <c r="D70" s="306" t="s">
        <v>251</v>
      </c>
      <c r="E70" s="306" t="s">
        <v>123</v>
      </c>
      <c r="F70" s="306" t="s">
        <v>183</v>
      </c>
      <c r="G70" s="306">
        <v>60</v>
      </c>
      <c r="H70" s="307">
        <v>1495.522224</v>
      </c>
      <c r="I70" s="307">
        <v>1328.4</v>
      </c>
    </row>
    <row r="71" s="298" customFormat="1" spans="1:9">
      <c r="A71" s="305">
        <v>39416</v>
      </c>
      <c r="B71" s="306" t="s">
        <v>148</v>
      </c>
      <c r="C71" s="306" t="s">
        <v>252</v>
      </c>
      <c r="D71" s="306" t="s">
        <v>253</v>
      </c>
      <c r="E71" s="306" t="s">
        <v>123</v>
      </c>
      <c r="F71" s="306" t="s">
        <v>183</v>
      </c>
      <c r="G71" s="306">
        <v>60</v>
      </c>
      <c r="H71" s="307">
        <v>6373.773288</v>
      </c>
      <c r="I71" s="307">
        <v>5913.16134366082</v>
      </c>
    </row>
    <row r="72" s="298" customFormat="1" spans="1:9">
      <c r="A72" s="305">
        <v>39416</v>
      </c>
      <c r="B72" s="306" t="s">
        <v>148</v>
      </c>
      <c r="C72" s="306" t="s">
        <v>254</v>
      </c>
      <c r="D72" s="306" t="s">
        <v>255</v>
      </c>
      <c r="E72" s="306" t="s">
        <v>123</v>
      </c>
      <c r="F72" s="306" t="s">
        <v>183</v>
      </c>
      <c r="G72" s="306">
        <v>90</v>
      </c>
      <c r="H72" s="307">
        <v>10929.3298245</v>
      </c>
      <c r="I72" s="307">
        <v>10024.4968122058</v>
      </c>
    </row>
    <row r="73" s="298" customFormat="1" spans="1:9">
      <c r="A73" s="305">
        <v>39416</v>
      </c>
      <c r="B73" s="306" t="s">
        <v>148</v>
      </c>
      <c r="C73" s="306" t="s">
        <v>256</v>
      </c>
      <c r="D73" s="306" t="s">
        <v>257</v>
      </c>
      <c r="E73" s="306" t="s">
        <v>123</v>
      </c>
      <c r="F73" s="306" t="s">
        <v>183</v>
      </c>
      <c r="G73" s="306">
        <v>102</v>
      </c>
      <c r="H73" s="307">
        <v>13188.6366129</v>
      </c>
      <c r="I73" s="307">
        <v>11681.8711971036</v>
      </c>
    </row>
    <row r="74" s="298" customFormat="1" spans="1:9">
      <c r="A74" s="305">
        <v>39416</v>
      </c>
      <c r="B74" s="306" t="s">
        <v>148</v>
      </c>
      <c r="C74" s="306" t="s">
        <v>258</v>
      </c>
      <c r="D74" s="306" t="s">
        <v>259</v>
      </c>
      <c r="E74" s="306" t="s">
        <v>123</v>
      </c>
      <c r="F74" s="306" t="s">
        <v>183</v>
      </c>
      <c r="G74" s="306">
        <v>72</v>
      </c>
      <c r="H74" s="307">
        <v>8022.4085016</v>
      </c>
      <c r="I74" s="307">
        <v>7118.80305514376</v>
      </c>
    </row>
    <row r="75" s="298" customFormat="1" spans="1:9">
      <c r="A75" s="305">
        <v>39416</v>
      </c>
      <c r="B75" s="306" t="s">
        <v>148</v>
      </c>
      <c r="C75" s="306" t="s">
        <v>260</v>
      </c>
      <c r="D75" s="306" t="s">
        <v>261</v>
      </c>
      <c r="E75" s="306" t="s">
        <v>123</v>
      </c>
      <c r="F75" s="306" t="s">
        <v>183</v>
      </c>
      <c r="G75" s="306">
        <v>30</v>
      </c>
      <c r="H75" s="307">
        <v>3627.531585</v>
      </c>
      <c r="I75" s="307">
        <v>3226.02994542931</v>
      </c>
    </row>
    <row r="76" s="298" customFormat="1" spans="1:9">
      <c r="A76" s="305">
        <v>39428</v>
      </c>
      <c r="B76" s="306" t="s">
        <v>148</v>
      </c>
      <c r="C76" s="306" t="s">
        <v>262</v>
      </c>
      <c r="D76" s="306" t="s">
        <v>263</v>
      </c>
      <c r="E76" s="306" t="s">
        <v>123</v>
      </c>
      <c r="F76" s="306" t="s">
        <v>183</v>
      </c>
      <c r="G76" s="306">
        <v>60</v>
      </c>
      <c r="H76" s="307">
        <v>14478.969627</v>
      </c>
      <c r="I76" s="307">
        <v>14547.9059237514</v>
      </c>
    </row>
    <row r="77" s="298" customFormat="1" spans="1:9">
      <c r="A77" s="305">
        <v>39233</v>
      </c>
      <c r="B77" s="306" t="s">
        <v>148</v>
      </c>
      <c r="C77" s="306" t="s">
        <v>264</v>
      </c>
      <c r="D77" s="306" t="s">
        <v>265</v>
      </c>
      <c r="E77" s="306" t="s">
        <v>100</v>
      </c>
      <c r="F77" s="306" t="s">
        <v>183</v>
      </c>
      <c r="G77" s="306">
        <v>420</v>
      </c>
      <c r="H77" s="307">
        <v>98735.623497</v>
      </c>
      <c r="I77" s="307">
        <v>95163.1956609679</v>
      </c>
    </row>
    <row r="78" s="298" customFormat="1" spans="1:9">
      <c r="A78" s="305">
        <v>39246</v>
      </c>
      <c r="B78" s="306" t="s">
        <v>148</v>
      </c>
      <c r="C78" s="306" t="s">
        <v>266</v>
      </c>
      <c r="D78" s="306" t="s">
        <v>267</v>
      </c>
      <c r="E78" s="306" t="s">
        <v>100</v>
      </c>
      <c r="F78" s="306" t="s">
        <v>183</v>
      </c>
      <c r="G78" s="306">
        <v>150</v>
      </c>
      <c r="H78" s="307">
        <v>38589.81453</v>
      </c>
      <c r="I78" s="307">
        <v>38767.6261037595</v>
      </c>
    </row>
    <row r="79" s="298" customFormat="1" spans="1:9">
      <c r="A79" s="305">
        <v>39279</v>
      </c>
      <c r="B79" s="306" t="s">
        <v>148</v>
      </c>
      <c r="C79" s="306" t="s">
        <v>268</v>
      </c>
      <c r="D79" s="306" t="s">
        <v>269</v>
      </c>
      <c r="E79" s="306" t="s">
        <v>100</v>
      </c>
      <c r="F79" s="306" t="s">
        <v>183</v>
      </c>
      <c r="G79" s="306">
        <v>42</v>
      </c>
      <c r="H79" s="307">
        <v>7686.3610971</v>
      </c>
      <c r="I79" s="307">
        <v>7640.08653632793</v>
      </c>
    </row>
    <row r="80" s="298" customFormat="1" spans="1:9">
      <c r="A80" s="305">
        <v>39339</v>
      </c>
      <c r="B80" s="306" t="s">
        <v>148</v>
      </c>
      <c r="C80" s="306" t="s">
        <v>270</v>
      </c>
      <c r="D80" s="306" t="s">
        <v>271</v>
      </c>
      <c r="E80" s="306" t="s">
        <v>100</v>
      </c>
      <c r="F80" s="306" t="s">
        <v>183</v>
      </c>
      <c r="G80" s="306">
        <v>30</v>
      </c>
      <c r="H80" s="307">
        <v>5959.834101</v>
      </c>
      <c r="I80" s="307">
        <v>5904.75080061247</v>
      </c>
    </row>
    <row r="81" s="298" customFormat="1" spans="1:9">
      <c r="A81" s="305">
        <v>39374</v>
      </c>
      <c r="B81" s="306" t="s">
        <v>148</v>
      </c>
      <c r="C81" s="306" t="s">
        <v>272</v>
      </c>
      <c r="D81" s="306" t="s">
        <v>273</v>
      </c>
      <c r="E81" s="306" t="s">
        <v>100</v>
      </c>
      <c r="F81" s="306" t="s">
        <v>183</v>
      </c>
      <c r="G81" s="306">
        <v>48</v>
      </c>
      <c r="H81" s="307">
        <v>21553.3238616</v>
      </c>
      <c r="I81" s="307">
        <v>17921.2070923664</v>
      </c>
    </row>
    <row r="82" s="298" customFormat="1" spans="1:9">
      <c r="A82" s="305">
        <v>39406</v>
      </c>
      <c r="B82" s="306" t="s">
        <v>148</v>
      </c>
      <c r="C82" s="306" t="s">
        <v>274</v>
      </c>
      <c r="D82" s="306" t="s">
        <v>275</v>
      </c>
      <c r="E82" s="306" t="s">
        <v>100</v>
      </c>
      <c r="F82" s="306" t="s">
        <v>183</v>
      </c>
      <c r="G82" s="306">
        <v>48</v>
      </c>
      <c r="H82" s="307">
        <v>23023.9207152</v>
      </c>
      <c r="I82" s="307">
        <v>19270.443312699</v>
      </c>
    </row>
    <row r="83" s="298" customFormat="1" spans="1:9">
      <c r="A83" s="305">
        <v>39200</v>
      </c>
      <c r="B83" s="306" t="s">
        <v>148</v>
      </c>
      <c r="C83" s="306" t="s">
        <v>276</v>
      </c>
      <c r="D83" s="306" t="s">
        <v>277</v>
      </c>
      <c r="E83" s="306" t="s">
        <v>123</v>
      </c>
      <c r="F83" s="306" t="s">
        <v>183</v>
      </c>
      <c r="G83" s="306">
        <v>72</v>
      </c>
      <c r="H83" s="307">
        <v>26112.8862612</v>
      </c>
      <c r="I83" s="307">
        <v>21935.2943016178</v>
      </c>
    </row>
    <row r="84" s="298" customFormat="1" spans="1:9">
      <c r="A84" s="305">
        <v>39233</v>
      </c>
      <c r="B84" s="306" t="s">
        <v>148</v>
      </c>
      <c r="C84" s="306" t="s">
        <v>278</v>
      </c>
      <c r="D84" s="306" t="s">
        <v>279</v>
      </c>
      <c r="E84" s="306" t="s">
        <v>123</v>
      </c>
      <c r="F84" s="306" t="s">
        <v>101</v>
      </c>
      <c r="G84" s="306">
        <v>180</v>
      </c>
      <c r="H84" s="307">
        <v>70449.779052</v>
      </c>
      <c r="I84" s="307">
        <v>59218.6483473291</v>
      </c>
    </row>
    <row r="85" s="298" customFormat="1" spans="1:9">
      <c r="A85" s="305">
        <v>39164</v>
      </c>
      <c r="B85" s="306" t="s">
        <v>148</v>
      </c>
      <c r="C85" s="306" t="s">
        <v>280</v>
      </c>
      <c r="D85" s="306" t="s">
        <v>281</v>
      </c>
      <c r="E85" s="306" t="s">
        <v>100</v>
      </c>
      <c r="F85" s="306" t="s">
        <v>101</v>
      </c>
      <c r="G85" s="306">
        <v>150</v>
      </c>
      <c r="H85" s="307">
        <v>41749.99542</v>
      </c>
      <c r="I85" s="307">
        <v>35834.3780460846</v>
      </c>
    </row>
    <row r="86" s="298" customFormat="1" spans="1:9">
      <c r="A86" s="305">
        <v>39162</v>
      </c>
      <c r="B86" s="306" t="s">
        <v>148</v>
      </c>
      <c r="C86" s="306" t="s">
        <v>282</v>
      </c>
      <c r="D86" s="306" t="s">
        <v>283</v>
      </c>
      <c r="E86" s="306" t="s">
        <v>100</v>
      </c>
      <c r="F86" s="306" t="s">
        <v>101</v>
      </c>
      <c r="G86" s="306">
        <v>60</v>
      </c>
      <c r="H86" s="307">
        <v>18898.771914</v>
      </c>
      <c r="I86" s="307">
        <v>16033.9119182206</v>
      </c>
    </row>
    <row r="87" s="298" customFormat="1" spans="1:9">
      <c r="A87" s="305">
        <v>39164</v>
      </c>
      <c r="B87" s="306" t="s">
        <v>148</v>
      </c>
      <c r="C87" s="306" t="s">
        <v>284</v>
      </c>
      <c r="D87" s="306" t="s">
        <v>285</v>
      </c>
      <c r="E87" s="306" t="s">
        <v>100</v>
      </c>
      <c r="F87" s="306" t="s">
        <v>101</v>
      </c>
      <c r="G87" s="306">
        <v>42</v>
      </c>
      <c r="H87" s="307">
        <v>18637.9457166</v>
      </c>
      <c r="I87" s="307">
        <v>15879.0694311343</v>
      </c>
    </row>
    <row r="88" s="298" customFormat="1" spans="1:9">
      <c r="A88" s="305">
        <v>39379</v>
      </c>
      <c r="B88" s="306" t="s">
        <v>148</v>
      </c>
      <c r="C88" s="306" t="s">
        <v>286</v>
      </c>
      <c r="D88" s="306" t="s">
        <v>287</v>
      </c>
      <c r="E88" s="306" t="s">
        <v>100</v>
      </c>
      <c r="F88" s="306" t="s">
        <v>145</v>
      </c>
      <c r="G88" s="306">
        <v>90</v>
      </c>
      <c r="H88" s="307">
        <v>27954.2479995</v>
      </c>
      <c r="I88" s="307">
        <v>24237.501912364</v>
      </c>
    </row>
    <row r="89" s="298" customFormat="1" spans="1:9">
      <c r="A89" s="305">
        <v>39233</v>
      </c>
      <c r="B89" s="306" t="s">
        <v>148</v>
      </c>
      <c r="C89" s="306" t="s">
        <v>288</v>
      </c>
      <c r="D89" s="306" t="s">
        <v>289</v>
      </c>
      <c r="E89" s="306" t="s">
        <v>123</v>
      </c>
      <c r="F89" s="306" t="s">
        <v>183</v>
      </c>
      <c r="G89" s="306">
        <v>30</v>
      </c>
      <c r="H89" s="307">
        <v>7390.8174195</v>
      </c>
      <c r="I89" s="307">
        <v>7012.1365566162</v>
      </c>
    </row>
    <row r="90" s="298" customFormat="1" spans="1:9">
      <c r="A90" s="305">
        <v>39246</v>
      </c>
      <c r="B90" s="306" t="s">
        <v>148</v>
      </c>
      <c r="C90" s="306" t="s">
        <v>290</v>
      </c>
      <c r="D90" s="306" t="s">
        <v>291</v>
      </c>
      <c r="E90" s="306" t="s">
        <v>123</v>
      </c>
      <c r="F90" s="306" t="s">
        <v>183</v>
      </c>
      <c r="G90" s="306">
        <v>18</v>
      </c>
      <c r="H90" s="307">
        <v>10329.7856472</v>
      </c>
      <c r="I90" s="307">
        <v>8678.10456103349</v>
      </c>
    </row>
    <row r="91" s="298" customFormat="1" spans="1:9">
      <c r="A91" s="305">
        <v>39279</v>
      </c>
      <c r="B91" s="306" t="s">
        <v>148</v>
      </c>
      <c r="C91" s="306" t="s">
        <v>292</v>
      </c>
      <c r="D91" s="306" t="s">
        <v>293</v>
      </c>
      <c r="E91" s="306" t="s">
        <v>123</v>
      </c>
      <c r="F91" s="306" t="s">
        <v>183</v>
      </c>
      <c r="G91" s="306">
        <v>300</v>
      </c>
      <c r="H91" s="307">
        <v>35830.21995</v>
      </c>
      <c r="I91" s="307">
        <v>32115.0499722258</v>
      </c>
    </row>
    <row r="92" s="298" customFormat="1" spans="1:9">
      <c r="A92" s="305">
        <v>39339</v>
      </c>
      <c r="B92" s="306" t="s">
        <v>148</v>
      </c>
      <c r="C92" s="306" t="s">
        <v>294</v>
      </c>
      <c r="D92" s="306" t="s">
        <v>295</v>
      </c>
      <c r="E92" s="306" t="s">
        <v>123</v>
      </c>
      <c r="F92" s="306" t="s">
        <v>183</v>
      </c>
      <c r="G92" s="306">
        <v>90</v>
      </c>
      <c r="H92" s="307">
        <v>40412.4822405</v>
      </c>
      <c r="I92" s="307">
        <v>33468.4220492931</v>
      </c>
    </row>
    <row r="93" s="298" customFormat="1" spans="1:9">
      <c r="A93" s="305">
        <v>39374</v>
      </c>
      <c r="B93" s="306" t="s">
        <v>148</v>
      </c>
      <c r="C93" s="306" t="s">
        <v>296</v>
      </c>
      <c r="D93" s="306" t="s">
        <v>297</v>
      </c>
      <c r="E93" s="306" t="s">
        <v>123</v>
      </c>
      <c r="F93" s="306" t="s">
        <v>183</v>
      </c>
      <c r="G93" s="306">
        <v>525</v>
      </c>
      <c r="H93" s="307">
        <v>9269.1221175</v>
      </c>
      <c r="I93" s="307">
        <v>9585.51941978608</v>
      </c>
    </row>
    <row r="94" s="298" customFormat="1" spans="1:9">
      <c r="A94" s="305">
        <v>39406</v>
      </c>
      <c r="B94" s="306" t="s">
        <v>148</v>
      </c>
      <c r="C94" s="306" t="s">
        <v>298</v>
      </c>
      <c r="D94" s="306" t="s">
        <v>299</v>
      </c>
      <c r="E94" s="306" t="s">
        <v>123</v>
      </c>
      <c r="F94" s="306" t="s">
        <v>183</v>
      </c>
      <c r="G94" s="306">
        <v>525</v>
      </c>
      <c r="H94" s="307">
        <v>9269.1221175</v>
      </c>
      <c r="I94" s="307">
        <v>9616.95056449543</v>
      </c>
    </row>
    <row r="95" s="298" customFormat="1" spans="1:9">
      <c r="A95" s="305">
        <v>39282</v>
      </c>
      <c r="B95" s="306" t="s">
        <v>148</v>
      </c>
      <c r="C95" s="306" t="s">
        <v>300</v>
      </c>
      <c r="D95" s="306" t="s">
        <v>301</v>
      </c>
      <c r="E95" s="306" t="s">
        <v>219</v>
      </c>
      <c r="F95" s="306" t="s">
        <v>183</v>
      </c>
      <c r="G95" s="306">
        <v>450</v>
      </c>
      <c r="H95" s="307">
        <v>7944.961815</v>
      </c>
      <c r="I95" s="307">
        <v>8179.10741430154</v>
      </c>
    </row>
    <row r="96" s="298" customFormat="1" spans="1:9">
      <c r="A96" s="305">
        <v>39316</v>
      </c>
      <c r="B96" s="306" t="s">
        <v>148</v>
      </c>
      <c r="C96" s="306" t="s">
        <v>302</v>
      </c>
      <c r="D96" s="306" t="s">
        <v>303</v>
      </c>
      <c r="E96" s="306" t="s">
        <v>219</v>
      </c>
      <c r="F96" s="306" t="s">
        <v>183</v>
      </c>
      <c r="G96" s="306">
        <v>266</v>
      </c>
      <c r="H96" s="307">
        <v>4696.3552062</v>
      </c>
      <c r="I96" s="307">
        <v>4870.95329341139</v>
      </c>
    </row>
    <row r="97" s="298" customFormat="1" spans="1:9">
      <c r="A97" s="305">
        <v>39343</v>
      </c>
      <c r="B97" s="306" t="s">
        <v>148</v>
      </c>
      <c r="C97" s="306" t="s">
        <v>304</v>
      </c>
      <c r="D97" s="306" t="s">
        <v>305</v>
      </c>
      <c r="E97" s="306" t="s">
        <v>219</v>
      </c>
      <c r="F97" s="306" t="s">
        <v>183</v>
      </c>
      <c r="G97" s="306">
        <v>266</v>
      </c>
      <c r="H97" s="307">
        <v>4696.3552062</v>
      </c>
      <c r="I97" s="307">
        <v>4871.1892034028</v>
      </c>
    </row>
    <row r="98" s="298" customFormat="1" spans="1:9">
      <c r="A98" s="305">
        <v>39377</v>
      </c>
      <c r="B98" s="306" t="s">
        <v>148</v>
      </c>
      <c r="C98" s="306" t="s">
        <v>306</v>
      </c>
      <c r="D98" s="306" t="s">
        <v>307</v>
      </c>
      <c r="E98" s="306" t="s">
        <v>219</v>
      </c>
      <c r="F98" s="306" t="s">
        <v>183</v>
      </c>
      <c r="G98" s="306">
        <v>228</v>
      </c>
      <c r="H98" s="307">
        <v>4025.4473196</v>
      </c>
      <c r="I98" s="307">
        <v>4174.35624208401</v>
      </c>
    </row>
    <row r="99" s="298" customFormat="1" spans="1:9">
      <c r="A99" s="305">
        <v>39413</v>
      </c>
      <c r="B99" s="306" t="s">
        <v>148</v>
      </c>
      <c r="C99" s="306" t="s">
        <v>308</v>
      </c>
      <c r="D99" s="306" t="s">
        <v>309</v>
      </c>
      <c r="E99" s="306" t="s">
        <v>219</v>
      </c>
      <c r="F99" s="306" t="s">
        <v>183</v>
      </c>
      <c r="G99" s="306">
        <v>400</v>
      </c>
      <c r="H99" s="307">
        <v>3353.05578</v>
      </c>
      <c r="I99" s="307">
        <v>388</v>
      </c>
    </row>
    <row r="100" s="298" customFormat="1" spans="1:9">
      <c r="A100" s="305">
        <v>39428</v>
      </c>
      <c r="B100" s="306" t="s">
        <v>310</v>
      </c>
      <c r="C100" s="306" t="s">
        <v>311</v>
      </c>
      <c r="D100" s="306" t="s">
        <v>312</v>
      </c>
      <c r="E100" s="306" t="s">
        <v>219</v>
      </c>
      <c r="F100" s="306" t="s">
        <v>183</v>
      </c>
      <c r="G100" s="306">
        <v>402</v>
      </c>
      <c r="H100" s="307">
        <v>48012.494733</v>
      </c>
      <c r="I100" s="307">
        <v>44429.3774914335</v>
      </c>
    </row>
    <row r="101" s="298" customFormat="1" spans="1:9">
      <c r="A101" s="305">
        <v>39251</v>
      </c>
      <c r="B101" s="306" t="s">
        <v>310</v>
      </c>
      <c r="C101" s="306" t="s">
        <v>313</v>
      </c>
      <c r="D101" s="306" t="s">
        <v>314</v>
      </c>
      <c r="E101" s="306" t="s">
        <v>219</v>
      </c>
      <c r="F101" s="306" t="s">
        <v>183</v>
      </c>
      <c r="G101" s="306">
        <v>700</v>
      </c>
      <c r="H101" s="307">
        <v>6698.693295</v>
      </c>
      <c r="I101" s="307">
        <v>7221.62389702609</v>
      </c>
    </row>
    <row r="102" s="298" customFormat="1" spans="1:9">
      <c r="A102" s="305">
        <v>39251</v>
      </c>
      <c r="B102" s="306" t="s">
        <v>315</v>
      </c>
      <c r="C102" s="306" t="s">
        <v>316</v>
      </c>
      <c r="D102" s="306" t="s">
        <v>317</v>
      </c>
      <c r="E102" s="306" t="s">
        <v>100</v>
      </c>
      <c r="F102" s="306" t="s">
        <v>183</v>
      </c>
      <c r="G102" s="306">
        <v>102</v>
      </c>
      <c r="H102" s="307">
        <v>24614.2483659</v>
      </c>
      <c r="I102" s="307">
        <v>23950.6886879553</v>
      </c>
    </row>
    <row r="103" s="298" customFormat="1" spans="1:9">
      <c r="A103" s="305">
        <v>39282</v>
      </c>
      <c r="B103" s="306" t="s">
        <v>315</v>
      </c>
      <c r="C103" s="306" t="s">
        <v>318</v>
      </c>
      <c r="D103" s="306" t="s">
        <v>319</v>
      </c>
      <c r="E103" s="306" t="s">
        <v>100</v>
      </c>
      <c r="F103" s="306" t="s">
        <v>183</v>
      </c>
      <c r="G103" s="306">
        <v>246</v>
      </c>
      <c r="H103" s="307">
        <v>57830.8651911</v>
      </c>
      <c r="I103" s="307">
        <v>55992.5800035211</v>
      </c>
    </row>
    <row r="104" s="298" customFormat="1" spans="1:9">
      <c r="A104" s="305">
        <v>39316</v>
      </c>
      <c r="B104" s="306" t="s">
        <v>315</v>
      </c>
      <c r="C104" s="306" t="s">
        <v>320</v>
      </c>
      <c r="D104" s="306" t="s">
        <v>321</v>
      </c>
      <c r="E104" s="306" t="s">
        <v>100</v>
      </c>
      <c r="F104" s="306" t="s">
        <v>183</v>
      </c>
      <c r="G104" s="306">
        <v>54</v>
      </c>
      <c r="H104" s="307">
        <v>14148.7084692</v>
      </c>
      <c r="I104" s="307">
        <v>13818.1089764637</v>
      </c>
    </row>
    <row r="105" s="298" customFormat="1" spans="1:9">
      <c r="A105" s="305">
        <v>39343</v>
      </c>
      <c r="B105" s="306" t="s">
        <v>315</v>
      </c>
      <c r="C105" s="306" t="s">
        <v>322</v>
      </c>
      <c r="D105" s="306" t="s">
        <v>323</v>
      </c>
      <c r="E105" s="306" t="s">
        <v>100</v>
      </c>
      <c r="F105" s="306" t="s">
        <v>183</v>
      </c>
      <c r="G105" s="306">
        <v>114</v>
      </c>
      <c r="H105" s="307">
        <v>29328.2590428</v>
      </c>
      <c r="I105" s="307">
        <v>28500.5731968742</v>
      </c>
    </row>
    <row r="106" s="298" customFormat="1" spans="1:9">
      <c r="A106" s="305">
        <v>39377</v>
      </c>
      <c r="B106" s="306" t="s">
        <v>315</v>
      </c>
      <c r="C106" s="306" t="s">
        <v>324</v>
      </c>
      <c r="D106" s="306" t="s">
        <v>325</v>
      </c>
      <c r="E106" s="306" t="s">
        <v>100</v>
      </c>
      <c r="F106" s="306" t="s">
        <v>183</v>
      </c>
      <c r="G106" s="306">
        <v>102</v>
      </c>
      <c r="H106" s="307">
        <v>18666.8769501</v>
      </c>
      <c r="I106" s="307">
        <v>17843.8917206059</v>
      </c>
    </row>
    <row r="107" s="298" customFormat="1" spans="1:9">
      <c r="A107" s="305">
        <v>39413</v>
      </c>
      <c r="B107" s="306" t="s">
        <v>315</v>
      </c>
      <c r="C107" s="306" t="s">
        <v>326</v>
      </c>
      <c r="D107" s="306" t="s">
        <v>327</v>
      </c>
      <c r="E107" s="306" t="s">
        <v>100</v>
      </c>
      <c r="F107" s="306" t="s">
        <v>183</v>
      </c>
      <c r="G107" s="306">
        <v>30</v>
      </c>
      <c r="H107" s="307">
        <v>5959.834101</v>
      </c>
      <c r="I107" s="307">
        <v>5703.43947080265</v>
      </c>
    </row>
    <row r="108" s="298" customFormat="1" spans="1:9">
      <c r="A108" s="305">
        <v>39428</v>
      </c>
      <c r="B108" s="306" t="s">
        <v>315</v>
      </c>
      <c r="C108" s="306" t="s">
        <v>328</v>
      </c>
      <c r="D108" s="306" t="s">
        <v>329</v>
      </c>
      <c r="E108" s="306" t="s">
        <v>100</v>
      </c>
      <c r="F108" s="306" t="s">
        <v>183</v>
      </c>
      <c r="G108" s="306">
        <v>24</v>
      </c>
      <c r="H108" s="307">
        <v>7454.4661332</v>
      </c>
      <c r="I108" s="307">
        <v>6569.78448832315</v>
      </c>
    </row>
    <row r="109" s="298" customFormat="1" spans="1:9">
      <c r="A109" s="305">
        <v>39416</v>
      </c>
      <c r="B109" s="306" t="s">
        <v>315</v>
      </c>
      <c r="C109" s="306" t="s">
        <v>330</v>
      </c>
      <c r="D109" s="306" t="s">
        <v>331</v>
      </c>
      <c r="E109" s="306" t="s">
        <v>100</v>
      </c>
      <c r="F109" s="306" t="s">
        <v>169</v>
      </c>
      <c r="G109" s="306">
        <v>24</v>
      </c>
      <c r="H109" s="307">
        <v>5912.6539356</v>
      </c>
      <c r="I109" s="307">
        <v>5545.04385818401</v>
      </c>
    </row>
    <row r="110" s="298" customFormat="1" spans="1:9">
      <c r="A110" s="305">
        <v>39428</v>
      </c>
      <c r="B110" s="306" t="s">
        <v>315</v>
      </c>
      <c r="C110" s="306" t="s">
        <v>332</v>
      </c>
      <c r="D110" s="306" t="s">
        <v>333</v>
      </c>
      <c r="E110" s="306" t="s">
        <v>100</v>
      </c>
      <c r="F110" s="306" t="s">
        <v>169</v>
      </c>
      <c r="G110" s="306">
        <v>6</v>
      </c>
      <c r="H110" s="307">
        <v>2877.5449935</v>
      </c>
      <c r="I110" s="307">
        <v>2696.48556535217</v>
      </c>
    </row>
    <row r="111" s="298" customFormat="1" spans="1:9">
      <c r="A111" s="305">
        <v>39157</v>
      </c>
      <c r="B111" s="306" t="s">
        <v>315</v>
      </c>
      <c r="C111" s="306" t="s">
        <v>334</v>
      </c>
      <c r="D111" s="306" t="s">
        <v>335</v>
      </c>
      <c r="E111" s="306" t="s">
        <v>100</v>
      </c>
      <c r="F111" s="306" t="s">
        <v>101</v>
      </c>
      <c r="G111" s="306">
        <v>30</v>
      </c>
      <c r="H111" s="307">
        <v>13470.8274135</v>
      </c>
      <c r="I111" s="307">
        <v>12278.4867756439</v>
      </c>
    </row>
    <row r="112" s="298" customFormat="1" spans="1:9">
      <c r="A112" s="305">
        <v>39282</v>
      </c>
      <c r="B112" s="306" t="s">
        <v>315</v>
      </c>
      <c r="C112" s="306" t="s">
        <v>336</v>
      </c>
      <c r="D112" s="306" t="s">
        <v>337</v>
      </c>
      <c r="E112" s="306" t="s">
        <v>219</v>
      </c>
      <c r="F112" s="306" t="s">
        <v>101</v>
      </c>
      <c r="G112" s="306">
        <v>24</v>
      </c>
      <c r="H112" s="307">
        <v>11511.9603576</v>
      </c>
      <c r="I112" s="307">
        <v>10578.051405139</v>
      </c>
    </row>
    <row r="113" s="298" customFormat="1" spans="1:9">
      <c r="A113" s="305">
        <v>39316</v>
      </c>
      <c r="B113" s="306" t="s">
        <v>315</v>
      </c>
      <c r="C113" s="306" t="s">
        <v>338</v>
      </c>
      <c r="D113" s="306" t="s">
        <v>339</v>
      </c>
      <c r="E113" s="306" t="s">
        <v>219</v>
      </c>
      <c r="F113" s="306" t="s">
        <v>101</v>
      </c>
      <c r="G113" s="306">
        <v>48</v>
      </c>
      <c r="H113" s="307">
        <v>17408.5908408</v>
      </c>
      <c r="I113" s="307">
        <v>15880.0490893236</v>
      </c>
    </row>
    <row r="114" s="298" customFormat="1" spans="1:9">
      <c r="A114" s="305">
        <v>39343</v>
      </c>
      <c r="B114" s="306" t="s">
        <v>315</v>
      </c>
      <c r="C114" s="306" t="s">
        <v>340</v>
      </c>
      <c r="D114" s="306" t="s">
        <v>341</v>
      </c>
      <c r="E114" s="306" t="s">
        <v>219</v>
      </c>
      <c r="F114" s="306" t="s">
        <v>101</v>
      </c>
      <c r="G114" s="306">
        <v>156</v>
      </c>
      <c r="H114" s="307">
        <v>55351.2359322</v>
      </c>
      <c r="I114" s="307">
        <v>50482.5963587797</v>
      </c>
    </row>
    <row r="115" s="298" customFormat="1" spans="1:9">
      <c r="A115" s="305">
        <v>39164</v>
      </c>
      <c r="B115" s="306" t="s">
        <v>315</v>
      </c>
      <c r="C115" s="306" t="s">
        <v>342</v>
      </c>
      <c r="D115" s="306" t="s">
        <v>343</v>
      </c>
      <c r="E115" s="306" t="s">
        <v>100</v>
      </c>
      <c r="F115" s="306" t="s">
        <v>183</v>
      </c>
      <c r="G115" s="306">
        <v>36</v>
      </c>
      <c r="H115" s="307">
        <v>14525.2596006</v>
      </c>
      <c r="I115" s="307">
        <v>13096.6038821337</v>
      </c>
    </row>
    <row r="116" s="298" customFormat="1" spans="1:9">
      <c r="A116" s="305">
        <v>39164</v>
      </c>
      <c r="B116" s="306" t="s">
        <v>315</v>
      </c>
      <c r="C116" s="306" t="s">
        <v>344</v>
      </c>
      <c r="D116" s="306" t="s">
        <v>345</v>
      </c>
      <c r="E116" s="306" t="s">
        <v>123</v>
      </c>
      <c r="F116" s="306" t="s">
        <v>101</v>
      </c>
      <c r="G116" s="306">
        <v>90</v>
      </c>
      <c r="H116" s="307">
        <v>25049.997252</v>
      </c>
      <c r="I116" s="307">
        <v>22910.1576806953</v>
      </c>
    </row>
    <row r="117" s="298" customFormat="1" spans="1:9">
      <c r="A117" s="305">
        <v>39162</v>
      </c>
      <c r="B117" s="306" t="s">
        <v>315</v>
      </c>
      <c r="C117" s="306" t="s">
        <v>346</v>
      </c>
      <c r="D117" s="306" t="s">
        <v>347</v>
      </c>
      <c r="E117" s="306" t="s">
        <v>123</v>
      </c>
      <c r="F117" s="306" t="s">
        <v>101</v>
      </c>
      <c r="G117" s="306">
        <v>78</v>
      </c>
      <c r="H117" s="307">
        <v>9315.857187</v>
      </c>
      <c r="I117" s="307">
        <v>7787.67922012579</v>
      </c>
    </row>
    <row r="118" s="298" customFormat="1" spans="1:9">
      <c r="A118" s="305">
        <v>39164</v>
      </c>
      <c r="B118" s="306" t="s">
        <v>315</v>
      </c>
      <c r="C118" s="306" t="s">
        <v>348</v>
      </c>
      <c r="D118" s="306" t="s">
        <v>349</v>
      </c>
      <c r="E118" s="306" t="s">
        <v>123</v>
      </c>
      <c r="F118" s="306" t="s">
        <v>101</v>
      </c>
      <c r="G118" s="306">
        <v>30</v>
      </c>
      <c r="H118" s="307">
        <v>3879.0107685</v>
      </c>
      <c r="I118" s="307">
        <v>3405.02204402334</v>
      </c>
    </row>
    <row r="119" s="298" customFormat="1" spans="1:9">
      <c r="A119" s="305">
        <v>39126</v>
      </c>
      <c r="B119" s="306" t="s">
        <v>315</v>
      </c>
      <c r="C119" s="306" t="s">
        <v>350</v>
      </c>
      <c r="D119" s="306" t="s">
        <v>351</v>
      </c>
      <c r="E119" s="306" t="s">
        <v>219</v>
      </c>
      <c r="F119" s="306" t="s">
        <v>101</v>
      </c>
      <c r="G119" s="306">
        <v>48</v>
      </c>
      <c r="H119" s="307">
        <v>5828.9759064</v>
      </c>
      <c r="I119" s="307">
        <v>5856.99662908628</v>
      </c>
    </row>
    <row r="120" s="298" customFormat="1" spans="1:9">
      <c r="A120" s="305">
        <v>39162</v>
      </c>
      <c r="B120" s="306" t="s">
        <v>315</v>
      </c>
      <c r="C120" s="306" t="s">
        <v>352</v>
      </c>
      <c r="D120" s="306" t="s">
        <v>353</v>
      </c>
      <c r="E120" s="306" t="s">
        <v>219</v>
      </c>
      <c r="F120" s="306" t="s">
        <v>101</v>
      </c>
      <c r="G120" s="306">
        <v>18</v>
      </c>
      <c r="H120" s="307">
        <v>2400.8472846</v>
      </c>
      <c r="I120" s="307">
        <v>2187.97631499405</v>
      </c>
    </row>
    <row r="121" s="298" customFormat="1" spans="1:9">
      <c r="A121" s="305">
        <v>39200</v>
      </c>
      <c r="B121" s="306" t="s">
        <v>315</v>
      </c>
      <c r="C121" s="306" t="s">
        <v>354</v>
      </c>
      <c r="D121" s="306" t="s">
        <v>355</v>
      </c>
      <c r="E121" s="306" t="s">
        <v>219</v>
      </c>
      <c r="F121" s="306" t="s">
        <v>101</v>
      </c>
      <c r="G121" s="306">
        <v>48</v>
      </c>
      <c r="H121" s="307">
        <v>5348.2723344</v>
      </c>
      <c r="I121" s="307">
        <v>4656.79700007404</v>
      </c>
    </row>
    <row r="122" s="298" customFormat="1" spans="1:9">
      <c r="A122" s="305">
        <v>39227</v>
      </c>
      <c r="B122" s="306" t="s">
        <v>315</v>
      </c>
      <c r="C122" s="306" t="s">
        <v>356</v>
      </c>
      <c r="D122" s="306" t="s">
        <v>357</v>
      </c>
      <c r="E122" s="306" t="s">
        <v>219</v>
      </c>
      <c r="F122" s="306" t="s">
        <v>101</v>
      </c>
      <c r="G122" s="306">
        <v>30</v>
      </c>
      <c r="H122" s="307">
        <v>3627.531585</v>
      </c>
      <c r="I122" s="307">
        <v>3106.65593439753</v>
      </c>
    </row>
    <row r="123" s="298" customFormat="1" spans="1:9">
      <c r="A123" s="305">
        <v>39251</v>
      </c>
      <c r="B123" s="306" t="s">
        <v>315</v>
      </c>
      <c r="C123" s="306" t="s">
        <v>358</v>
      </c>
      <c r="D123" s="306" t="s">
        <v>359</v>
      </c>
      <c r="E123" s="306" t="s">
        <v>219</v>
      </c>
      <c r="F123" s="306" t="s">
        <v>101</v>
      </c>
      <c r="G123" s="306">
        <v>66</v>
      </c>
      <c r="H123" s="307">
        <v>5699.0079036</v>
      </c>
      <c r="I123" s="307">
        <v>5805.33855642887</v>
      </c>
    </row>
    <row r="124" s="298" customFormat="1" spans="1:9">
      <c r="A124" s="305">
        <v>39379</v>
      </c>
      <c r="B124" s="306" t="s">
        <v>315</v>
      </c>
      <c r="C124" s="306" t="s">
        <v>360</v>
      </c>
      <c r="D124" s="306" t="s">
        <v>361</v>
      </c>
      <c r="E124" s="306" t="s">
        <v>123</v>
      </c>
      <c r="F124" s="306" t="s">
        <v>145</v>
      </c>
      <c r="G124" s="306">
        <v>48</v>
      </c>
      <c r="H124" s="307">
        <v>4376.1828888</v>
      </c>
      <c r="I124" s="307">
        <v>4255.83875469544</v>
      </c>
    </row>
    <row r="125" s="298" customFormat="1" spans="1:9">
      <c r="A125" s="305">
        <v>39349</v>
      </c>
      <c r="B125" s="306" t="s">
        <v>315</v>
      </c>
      <c r="C125" s="306" t="s">
        <v>362</v>
      </c>
      <c r="D125" s="306" t="s">
        <v>363</v>
      </c>
      <c r="E125" s="306" t="s">
        <v>100</v>
      </c>
      <c r="F125" s="306" t="s">
        <v>101</v>
      </c>
      <c r="G125" s="306">
        <v>78</v>
      </c>
      <c r="H125" s="307">
        <v>8083.3866399</v>
      </c>
      <c r="I125" s="307">
        <v>7503.87399691174</v>
      </c>
    </row>
    <row r="126" s="298" customFormat="1" spans="1:9">
      <c r="A126" s="305">
        <v>39106</v>
      </c>
      <c r="B126" s="306" t="s">
        <v>315</v>
      </c>
      <c r="C126" s="306" t="s">
        <v>364</v>
      </c>
      <c r="D126" s="306" t="s">
        <v>365</v>
      </c>
      <c r="E126" s="306" t="s">
        <v>100</v>
      </c>
      <c r="F126" s="306" t="s">
        <v>101</v>
      </c>
      <c r="G126" s="306">
        <v>30</v>
      </c>
      <c r="H126" s="307">
        <v>3382.72884</v>
      </c>
      <c r="I126" s="307">
        <v>3106.61516484956</v>
      </c>
    </row>
    <row r="127" s="298" customFormat="1" spans="1:9">
      <c r="A127" s="305">
        <v>39126</v>
      </c>
      <c r="B127" s="306" t="s">
        <v>315</v>
      </c>
      <c r="C127" s="306" t="s">
        <v>366</v>
      </c>
      <c r="D127" s="306" t="s">
        <v>367</v>
      </c>
      <c r="E127" s="306" t="s">
        <v>100</v>
      </c>
      <c r="F127" s="306" t="s">
        <v>101</v>
      </c>
      <c r="G127" s="306">
        <v>78</v>
      </c>
      <c r="H127" s="307">
        <v>7221.2358816</v>
      </c>
      <c r="I127" s="307">
        <v>7215.69580325498</v>
      </c>
    </row>
    <row r="128" s="298" customFormat="1" spans="1:9">
      <c r="A128" s="305">
        <v>39162</v>
      </c>
      <c r="B128" s="306" t="s">
        <v>315</v>
      </c>
      <c r="C128" s="306" t="s">
        <v>368</v>
      </c>
      <c r="D128" s="306" t="s">
        <v>369</v>
      </c>
      <c r="E128" s="306" t="s">
        <v>100</v>
      </c>
      <c r="F128" s="306" t="s">
        <v>101</v>
      </c>
      <c r="G128" s="306">
        <v>30</v>
      </c>
      <c r="H128" s="307">
        <v>2959.887735</v>
      </c>
      <c r="I128" s="307">
        <v>2922.39404203288</v>
      </c>
    </row>
    <row r="129" s="298" customFormat="1" spans="1:9">
      <c r="A129" s="305">
        <v>39200</v>
      </c>
      <c r="B129" s="306" t="s">
        <v>315</v>
      </c>
      <c r="C129" s="306" t="s">
        <v>370</v>
      </c>
      <c r="D129" s="306" t="s">
        <v>371</v>
      </c>
      <c r="E129" s="306" t="s">
        <v>100</v>
      </c>
      <c r="F129" s="306" t="s">
        <v>101</v>
      </c>
      <c r="G129" s="306">
        <v>36</v>
      </c>
      <c r="H129" s="307">
        <v>4037.9100048</v>
      </c>
      <c r="I129" s="307">
        <v>3828.84585785136</v>
      </c>
    </row>
    <row r="130" s="298" customFormat="1" spans="1:9">
      <c r="A130" s="305">
        <v>39227</v>
      </c>
      <c r="B130" s="306" t="s">
        <v>315</v>
      </c>
      <c r="C130" s="306" t="s">
        <v>372</v>
      </c>
      <c r="D130" s="306" t="s">
        <v>373</v>
      </c>
      <c r="E130" s="306" t="s">
        <v>100</v>
      </c>
      <c r="F130" s="306" t="s">
        <v>101</v>
      </c>
      <c r="G130" s="306">
        <v>30</v>
      </c>
      <c r="H130" s="307">
        <v>3275.905824</v>
      </c>
      <c r="I130" s="307">
        <v>3310.02470312309</v>
      </c>
    </row>
    <row r="131" s="298" customFormat="1" spans="1:9">
      <c r="A131" s="305">
        <v>39251</v>
      </c>
      <c r="B131" s="306" t="s">
        <v>315</v>
      </c>
      <c r="C131" s="306" t="s">
        <v>374</v>
      </c>
      <c r="D131" s="306" t="s">
        <v>375</v>
      </c>
      <c r="E131" s="306" t="s">
        <v>100</v>
      </c>
      <c r="F131" s="306" t="s">
        <v>101</v>
      </c>
      <c r="G131" s="306">
        <v>30</v>
      </c>
      <c r="H131" s="307">
        <v>3447.2677455</v>
      </c>
      <c r="I131" s="307">
        <v>3490.44818526671</v>
      </c>
    </row>
    <row r="132" s="298" customFormat="1" spans="1:9">
      <c r="A132" s="305">
        <v>39282</v>
      </c>
      <c r="B132" s="306" t="s">
        <v>315</v>
      </c>
      <c r="C132" s="306" t="s">
        <v>376</v>
      </c>
      <c r="D132" s="306" t="s">
        <v>377</v>
      </c>
      <c r="E132" s="306" t="s">
        <v>100</v>
      </c>
      <c r="F132" s="306" t="s">
        <v>101</v>
      </c>
      <c r="G132" s="306">
        <v>32</v>
      </c>
      <c r="H132" s="307">
        <v>3954.8254368</v>
      </c>
      <c r="I132" s="307">
        <v>4172.48513865919</v>
      </c>
    </row>
    <row r="133" s="298" customFormat="1" spans="1:9">
      <c r="A133" s="305">
        <v>39316</v>
      </c>
      <c r="B133" s="306" t="s">
        <v>315</v>
      </c>
      <c r="C133" s="306" t="s">
        <v>378</v>
      </c>
      <c r="D133" s="306" t="s">
        <v>379</v>
      </c>
      <c r="E133" s="306" t="s">
        <v>100</v>
      </c>
      <c r="F133" s="306" t="s">
        <v>101</v>
      </c>
      <c r="G133" s="306">
        <v>32</v>
      </c>
      <c r="H133" s="307">
        <v>4154.2284</v>
      </c>
      <c r="I133" s="307">
        <v>4415.70834715588</v>
      </c>
    </row>
    <row r="134" s="298" customFormat="1" spans="1:9">
      <c r="A134" s="305">
        <v>39343</v>
      </c>
      <c r="B134" s="306" t="s">
        <v>315</v>
      </c>
      <c r="C134" s="306" t="s">
        <v>380</v>
      </c>
      <c r="D134" s="306" t="s">
        <v>381</v>
      </c>
      <c r="E134" s="306" t="s">
        <v>100</v>
      </c>
      <c r="F134" s="306" t="s">
        <v>101</v>
      </c>
      <c r="G134" s="306">
        <v>54</v>
      </c>
      <c r="H134" s="307">
        <v>7014.2662881</v>
      </c>
      <c r="I134" s="307">
        <v>5362.93978921093</v>
      </c>
    </row>
    <row r="135" s="298" customFormat="1" spans="1:9">
      <c r="A135" s="305">
        <v>39106</v>
      </c>
      <c r="B135" s="306" t="s">
        <v>315</v>
      </c>
      <c r="C135" s="306" t="s">
        <v>382</v>
      </c>
      <c r="D135" s="306" t="s">
        <v>383</v>
      </c>
      <c r="E135" s="306" t="s">
        <v>219</v>
      </c>
      <c r="F135" s="306" t="s">
        <v>101</v>
      </c>
      <c r="G135" s="306">
        <v>68</v>
      </c>
      <c r="H135" s="307">
        <v>6981.4775568</v>
      </c>
      <c r="I135" s="307">
        <v>5905.89661840825</v>
      </c>
    </row>
    <row r="136" s="298" customFormat="1" spans="1:9">
      <c r="A136" s="305">
        <v>39279</v>
      </c>
      <c r="B136" s="306" t="s">
        <v>315</v>
      </c>
      <c r="C136" s="306" t="s">
        <v>384</v>
      </c>
      <c r="D136" s="306" t="s">
        <v>385</v>
      </c>
      <c r="E136" s="306" t="s">
        <v>100</v>
      </c>
      <c r="F136" s="306" t="s">
        <v>183</v>
      </c>
      <c r="G136" s="306">
        <v>56</v>
      </c>
      <c r="H136" s="307">
        <v>6260.4221988</v>
      </c>
      <c r="I136" s="307">
        <v>5350.59242867746</v>
      </c>
    </row>
    <row r="137" s="298" customFormat="1" spans="1:9">
      <c r="A137" s="305">
        <v>39339</v>
      </c>
      <c r="B137" s="306" t="s">
        <v>315</v>
      </c>
      <c r="C137" s="306" t="s">
        <v>386</v>
      </c>
      <c r="D137" s="306" t="s">
        <v>387</v>
      </c>
      <c r="E137" s="306" t="s">
        <v>100</v>
      </c>
      <c r="F137" s="306" t="s">
        <v>183</v>
      </c>
      <c r="G137" s="306">
        <v>28</v>
      </c>
      <c r="H137" s="307">
        <v>2997.2757906</v>
      </c>
      <c r="I137" s="307">
        <v>2638.29899992362</v>
      </c>
    </row>
    <row r="138" s="298" customFormat="1" spans="1:9">
      <c r="A138" s="305">
        <v>39374</v>
      </c>
      <c r="B138" s="306" t="s">
        <v>315</v>
      </c>
      <c r="C138" s="306" t="s">
        <v>388</v>
      </c>
      <c r="D138" s="306" t="s">
        <v>389</v>
      </c>
      <c r="E138" s="306" t="s">
        <v>100</v>
      </c>
      <c r="F138" s="306" t="s">
        <v>183</v>
      </c>
      <c r="G138" s="306">
        <v>40</v>
      </c>
      <c r="H138" s="307">
        <v>3637.917156</v>
      </c>
      <c r="I138" s="307">
        <v>2972.4256563016</v>
      </c>
    </row>
    <row r="139" s="298" customFormat="1" spans="1:9">
      <c r="A139" s="305">
        <v>39406</v>
      </c>
      <c r="B139" s="306" t="s">
        <v>315</v>
      </c>
      <c r="C139" s="306" t="s">
        <v>390</v>
      </c>
      <c r="D139" s="306" t="s">
        <v>391</v>
      </c>
      <c r="E139" s="306" t="s">
        <v>100</v>
      </c>
      <c r="F139" s="306" t="s">
        <v>183</v>
      </c>
      <c r="G139" s="306">
        <v>28</v>
      </c>
      <c r="H139" s="307">
        <v>2787.4872564</v>
      </c>
      <c r="I139" s="307">
        <v>2361.27876513238</v>
      </c>
    </row>
    <row r="140" s="298" customFormat="1" spans="1:9">
      <c r="A140" s="305">
        <v>39162</v>
      </c>
      <c r="B140" s="306" t="s">
        <v>315</v>
      </c>
      <c r="C140" s="306" t="s">
        <v>392</v>
      </c>
      <c r="D140" s="306" t="s">
        <v>393</v>
      </c>
      <c r="E140" s="306" t="s">
        <v>100</v>
      </c>
      <c r="F140" s="306" t="s">
        <v>101</v>
      </c>
      <c r="G140" s="306">
        <v>30</v>
      </c>
      <c r="H140" s="307">
        <v>2423.5471755</v>
      </c>
      <c r="I140" s="307">
        <v>2079.57654463289</v>
      </c>
    </row>
    <row r="141" s="298" customFormat="1" spans="1:9">
      <c r="A141" s="305">
        <v>39251</v>
      </c>
      <c r="B141" s="306" t="s">
        <v>315</v>
      </c>
      <c r="C141" s="306" t="s">
        <v>394</v>
      </c>
      <c r="D141" s="306" t="s">
        <v>395</v>
      </c>
      <c r="E141" s="306" t="s">
        <v>123</v>
      </c>
      <c r="F141" s="306" t="s">
        <v>183</v>
      </c>
      <c r="G141" s="306">
        <v>48</v>
      </c>
      <c r="H141" s="307">
        <v>5825.4151392</v>
      </c>
      <c r="I141" s="307">
        <v>4013.39488544981</v>
      </c>
    </row>
    <row r="142" s="298" customFormat="1" spans="1:9">
      <c r="A142" s="305">
        <v>39282</v>
      </c>
      <c r="B142" s="306" t="s">
        <v>315</v>
      </c>
      <c r="C142" s="306" t="s">
        <v>396</v>
      </c>
      <c r="D142" s="306" t="s">
        <v>397</v>
      </c>
      <c r="E142" s="306" t="s">
        <v>123</v>
      </c>
      <c r="F142" s="306" t="s">
        <v>183</v>
      </c>
      <c r="G142" s="306">
        <v>28</v>
      </c>
      <c r="H142" s="307">
        <v>2635.8579198</v>
      </c>
      <c r="I142" s="307">
        <v>2665.66833288942</v>
      </c>
    </row>
    <row r="143" s="298" customFormat="1" spans="1:9">
      <c r="A143" s="305">
        <v>39316</v>
      </c>
      <c r="B143" s="306" t="s">
        <v>315</v>
      </c>
      <c r="C143" s="306" t="s">
        <v>398</v>
      </c>
      <c r="D143" s="306" t="s">
        <v>399</v>
      </c>
      <c r="E143" s="306" t="s">
        <v>123</v>
      </c>
      <c r="F143" s="306" t="s">
        <v>183</v>
      </c>
      <c r="G143" s="306">
        <v>26</v>
      </c>
      <c r="H143" s="307">
        <v>4987.7446554</v>
      </c>
      <c r="I143" s="307">
        <v>4339.16153524565</v>
      </c>
    </row>
    <row r="144" s="298" customFormat="1" spans="1:9">
      <c r="A144" s="305">
        <v>39343</v>
      </c>
      <c r="B144" s="306" t="s">
        <v>315</v>
      </c>
      <c r="C144" s="306" t="s">
        <v>400</v>
      </c>
      <c r="D144" s="306" t="s">
        <v>401</v>
      </c>
      <c r="E144" s="306" t="s">
        <v>123</v>
      </c>
      <c r="F144" s="306" t="s">
        <v>183</v>
      </c>
      <c r="G144" s="306">
        <v>28</v>
      </c>
      <c r="H144" s="307">
        <v>4010.9075202</v>
      </c>
      <c r="I144" s="307">
        <v>3060.90185370965</v>
      </c>
    </row>
    <row r="145" s="298" customFormat="1" spans="1:9">
      <c r="A145" s="305">
        <v>39377</v>
      </c>
      <c r="B145" s="306" t="s">
        <v>315</v>
      </c>
      <c r="C145" s="306" t="s">
        <v>402</v>
      </c>
      <c r="D145" s="306" t="s">
        <v>403</v>
      </c>
      <c r="E145" s="306" t="s">
        <v>123</v>
      </c>
      <c r="F145" s="306" t="s">
        <v>183</v>
      </c>
      <c r="G145" s="306">
        <v>18</v>
      </c>
      <c r="H145" s="307">
        <v>5048.7227937</v>
      </c>
      <c r="I145" s="307">
        <v>3910.20900683725</v>
      </c>
    </row>
    <row r="146" s="298" customFormat="1" spans="1:9">
      <c r="A146" s="305">
        <v>39413</v>
      </c>
      <c r="B146" s="306" t="s">
        <v>315</v>
      </c>
      <c r="C146" s="306" t="s">
        <v>404</v>
      </c>
      <c r="D146" s="306" t="s">
        <v>405</v>
      </c>
      <c r="E146" s="306" t="s">
        <v>123</v>
      </c>
      <c r="F146" s="306" t="s">
        <v>183</v>
      </c>
      <c r="G146" s="306">
        <v>80</v>
      </c>
      <c r="H146" s="307">
        <v>3228.428928</v>
      </c>
      <c r="I146" s="307">
        <v>2912.96946012216</v>
      </c>
    </row>
    <row r="147" s="298" customFormat="1" spans="1:9">
      <c r="A147" s="305">
        <v>39428</v>
      </c>
      <c r="B147" s="306" t="s">
        <v>315</v>
      </c>
      <c r="C147" s="306" t="s">
        <v>406</v>
      </c>
      <c r="D147" s="306" t="s">
        <v>407</v>
      </c>
      <c r="E147" s="306" t="s">
        <v>123</v>
      </c>
      <c r="F147" s="306" t="s">
        <v>183</v>
      </c>
      <c r="G147" s="306">
        <v>60</v>
      </c>
      <c r="H147" s="307">
        <v>1059.328242</v>
      </c>
      <c r="I147" s="307">
        <v>1045.79040343844</v>
      </c>
    </row>
    <row r="148" s="298" customFormat="1" spans="1:9">
      <c r="A148" s="305">
        <v>39428</v>
      </c>
      <c r="B148" s="306" t="s">
        <v>315</v>
      </c>
      <c r="C148" s="306" t="s">
        <v>408</v>
      </c>
      <c r="D148" s="306" t="s">
        <v>409</v>
      </c>
      <c r="E148" s="306" t="s">
        <v>219</v>
      </c>
      <c r="F148" s="306" t="s">
        <v>169</v>
      </c>
      <c r="G148" s="306">
        <v>60</v>
      </c>
      <c r="H148" s="307">
        <v>1059.328242</v>
      </c>
      <c r="I148" s="307">
        <v>1045.75141284446</v>
      </c>
    </row>
    <row r="149" s="298" customFormat="1" spans="1:9">
      <c r="A149" s="305">
        <v>39428</v>
      </c>
      <c r="B149" s="306" t="s">
        <v>315</v>
      </c>
      <c r="C149" s="306" t="s">
        <v>410</v>
      </c>
      <c r="D149" s="306" t="s">
        <v>411</v>
      </c>
      <c r="E149" s="306" t="s">
        <v>219</v>
      </c>
      <c r="F149" s="306" t="s">
        <v>169</v>
      </c>
      <c r="G149" s="306">
        <v>336</v>
      </c>
      <c r="H149" s="307">
        <v>12761.7896448</v>
      </c>
      <c r="I149" s="307">
        <v>11066.4798101982</v>
      </c>
    </row>
    <row r="150" s="298" customFormat="1" spans="1:9">
      <c r="A150" s="305">
        <v>39416</v>
      </c>
      <c r="B150" s="306" t="s">
        <v>315</v>
      </c>
      <c r="C150" s="306" t="s">
        <v>412</v>
      </c>
      <c r="D150" s="306" t="s">
        <v>413</v>
      </c>
      <c r="E150" s="306" t="s">
        <v>123</v>
      </c>
      <c r="F150" s="306" t="s">
        <v>169</v>
      </c>
      <c r="G150" s="306">
        <v>186</v>
      </c>
      <c r="H150" s="307">
        <v>12418.17561</v>
      </c>
      <c r="I150" s="307">
        <v>8386.68436995398</v>
      </c>
    </row>
    <row r="151" s="298" customFormat="1" spans="1:9">
      <c r="A151" s="305">
        <v>39428</v>
      </c>
      <c r="B151" s="306" t="s">
        <v>315</v>
      </c>
      <c r="C151" s="306" t="s">
        <v>414</v>
      </c>
      <c r="D151" s="306" t="s">
        <v>415</v>
      </c>
      <c r="E151" s="306" t="s">
        <v>123</v>
      </c>
      <c r="F151" s="306" t="s">
        <v>169</v>
      </c>
      <c r="G151" s="306">
        <v>24</v>
      </c>
      <c r="H151" s="307">
        <v>1823.1128064</v>
      </c>
      <c r="I151" s="307">
        <v>1700.57677705115</v>
      </c>
    </row>
    <row r="152" s="298" customFormat="1" spans="1:9">
      <c r="A152" s="305">
        <v>39157</v>
      </c>
      <c r="B152" s="306" t="s">
        <v>315</v>
      </c>
      <c r="C152" s="306" t="s">
        <v>416</v>
      </c>
      <c r="D152" s="306" t="s">
        <v>417</v>
      </c>
      <c r="E152" s="306" t="s">
        <v>123</v>
      </c>
      <c r="F152" s="306" t="s">
        <v>101</v>
      </c>
      <c r="G152" s="306">
        <v>78</v>
      </c>
      <c r="H152" s="307">
        <v>6434.3063304</v>
      </c>
      <c r="I152" s="307">
        <v>5924.62087264797</v>
      </c>
    </row>
    <row r="153" s="298" customFormat="1" spans="1:9">
      <c r="A153" s="305">
        <v>39349</v>
      </c>
      <c r="B153" s="306" t="s">
        <v>315</v>
      </c>
      <c r="C153" s="306" t="s">
        <v>418</v>
      </c>
      <c r="D153" s="306" t="s">
        <v>419</v>
      </c>
      <c r="E153" s="306" t="s">
        <v>100</v>
      </c>
      <c r="F153" s="306" t="s">
        <v>183</v>
      </c>
      <c r="G153" s="306">
        <v>30</v>
      </c>
      <c r="H153" s="307">
        <v>3186.886644</v>
      </c>
      <c r="I153" s="307">
        <v>2893.67709185359</v>
      </c>
    </row>
    <row r="154" s="298" customFormat="1" spans="1:9">
      <c r="A154" s="305">
        <v>39401</v>
      </c>
      <c r="B154" s="306" t="s">
        <v>315</v>
      </c>
      <c r="C154" s="306" t="s">
        <v>420</v>
      </c>
      <c r="D154" s="306" t="s">
        <v>421</v>
      </c>
      <c r="E154" s="306" t="s">
        <v>422</v>
      </c>
      <c r="F154" s="306" t="s">
        <v>169</v>
      </c>
      <c r="G154" s="306">
        <v>20</v>
      </c>
      <c r="H154" s="307">
        <v>3519.224916</v>
      </c>
      <c r="I154" s="307">
        <v>2831.71384649253</v>
      </c>
    </row>
    <row r="155" s="298" customFormat="1" spans="1:9">
      <c r="A155" s="305">
        <v>39164</v>
      </c>
      <c r="B155" s="306" t="s">
        <v>154</v>
      </c>
      <c r="C155" s="306" t="s">
        <v>423</v>
      </c>
      <c r="D155" s="306" t="s">
        <v>424</v>
      </c>
      <c r="E155" s="306" t="s">
        <v>123</v>
      </c>
      <c r="F155" s="306" t="s">
        <v>183</v>
      </c>
      <c r="G155" s="306">
        <v>300</v>
      </c>
      <c r="H155" s="307">
        <v>55169.636805</v>
      </c>
      <c r="I155" s="307">
        <v>47568.4610300638</v>
      </c>
    </row>
    <row r="156" s="298" customFormat="1" spans="1:9">
      <c r="A156" s="305">
        <v>39349</v>
      </c>
      <c r="B156" s="306" t="s">
        <v>154</v>
      </c>
      <c r="C156" s="306" t="s">
        <v>425</v>
      </c>
      <c r="D156" s="306" t="s">
        <v>426</v>
      </c>
      <c r="E156" s="306" t="s">
        <v>123</v>
      </c>
      <c r="F156" s="306" t="s">
        <v>101</v>
      </c>
      <c r="G156" s="306">
        <v>500</v>
      </c>
      <c r="H156" s="307">
        <v>45436.873125</v>
      </c>
      <c r="I156" s="307">
        <v>47821.3407105944</v>
      </c>
    </row>
    <row r="157" s="298" customFormat="1" spans="1:9">
      <c r="A157" s="305">
        <v>39106</v>
      </c>
      <c r="B157" s="306" t="s">
        <v>154</v>
      </c>
      <c r="C157" s="306" t="s">
        <v>427</v>
      </c>
      <c r="D157" s="306" t="s">
        <v>428</v>
      </c>
      <c r="E157" s="306" t="s">
        <v>123</v>
      </c>
      <c r="F157" s="306" t="s">
        <v>101</v>
      </c>
      <c r="G157" s="306">
        <v>500</v>
      </c>
      <c r="H157" s="307">
        <v>86274.42195</v>
      </c>
      <c r="I157" s="307">
        <v>75570.5300407562</v>
      </c>
    </row>
    <row r="158" s="298" customFormat="1" spans="1:9">
      <c r="A158" s="305">
        <v>39126</v>
      </c>
      <c r="B158" s="306" t="s">
        <v>154</v>
      </c>
      <c r="C158" s="306" t="s">
        <v>429</v>
      </c>
      <c r="D158" s="306" t="s">
        <v>430</v>
      </c>
      <c r="E158" s="306" t="s">
        <v>123</v>
      </c>
      <c r="F158" s="306" t="s">
        <v>101</v>
      </c>
      <c r="G158" s="306">
        <v>100</v>
      </c>
      <c r="H158" s="307">
        <v>33248.66373</v>
      </c>
      <c r="I158" s="307">
        <v>22872.755783581</v>
      </c>
    </row>
    <row r="159" s="298" customFormat="1" spans="1:9">
      <c r="A159" s="305">
        <v>39162</v>
      </c>
      <c r="B159" s="306" t="s">
        <v>190</v>
      </c>
      <c r="C159" s="306" t="s">
        <v>431</v>
      </c>
      <c r="D159" s="306" t="s">
        <v>432</v>
      </c>
      <c r="E159" s="306" t="s">
        <v>123</v>
      </c>
      <c r="F159" s="306" t="s">
        <v>101</v>
      </c>
      <c r="G159" s="306">
        <v>100</v>
      </c>
      <c r="H159" s="307">
        <v>13568.006685</v>
      </c>
      <c r="I159" s="307">
        <v>10418.6068453217</v>
      </c>
    </row>
    <row r="160" s="298" customFormat="1" spans="1:9">
      <c r="A160" s="305">
        <v>39200</v>
      </c>
      <c r="B160" s="306" t="s">
        <v>190</v>
      </c>
      <c r="C160" s="306" t="s">
        <v>433</v>
      </c>
      <c r="D160" s="306" t="s">
        <v>434</v>
      </c>
      <c r="E160" s="306" t="s">
        <v>123</v>
      </c>
      <c r="F160" s="306" t="s">
        <v>101</v>
      </c>
      <c r="G160" s="306">
        <v>200</v>
      </c>
      <c r="H160" s="307">
        <v>29124.10839</v>
      </c>
      <c r="I160" s="307">
        <v>22402.9417118902</v>
      </c>
    </row>
    <row r="161" s="298" customFormat="1" spans="1:9">
      <c r="A161" s="305">
        <v>39227</v>
      </c>
      <c r="B161" s="306" t="s">
        <v>190</v>
      </c>
      <c r="C161" s="306" t="s">
        <v>435</v>
      </c>
      <c r="D161" s="306" t="s">
        <v>436</v>
      </c>
      <c r="E161" s="306" t="s">
        <v>123</v>
      </c>
      <c r="F161" s="306" t="s">
        <v>101</v>
      </c>
      <c r="G161" s="306">
        <v>250</v>
      </c>
      <c r="H161" s="307">
        <v>11665.2217125</v>
      </c>
      <c r="I161" s="307">
        <v>9740.14593440175</v>
      </c>
    </row>
    <row r="162" s="298" customFormat="1" spans="1:9">
      <c r="A162" s="305">
        <v>39251</v>
      </c>
      <c r="B162" s="306" t="s">
        <v>190</v>
      </c>
      <c r="C162" s="306" t="s">
        <v>437</v>
      </c>
      <c r="D162" s="306" t="s">
        <v>438</v>
      </c>
      <c r="E162" s="306" t="s">
        <v>123</v>
      </c>
      <c r="F162" s="306" t="s">
        <v>101</v>
      </c>
      <c r="G162" s="306">
        <v>250</v>
      </c>
      <c r="H162" s="307">
        <v>11665.2217125</v>
      </c>
      <c r="I162" s="307">
        <v>9723.76800253275</v>
      </c>
    </row>
    <row r="163" s="298" customFormat="1" spans="1:9">
      <c r="A163" s="305">
        <v>39282</v>
      </c>
      <c r="B163" s="306" t="s">
        <v>190</v>
      </c>
      <c r="C163" s="306" t="s">
        <v>439</v>
      </c>
      <c r="D163" s="306" t="s">
        <v>440</v>
      </c>
      <c r="E163" s="306" t="s">
        <v>123</v>
      </c>
      <c r="F163" s="306" t="s">
        <v>101</v>
      </c>
      <c r="G163" s="306">
        <v>500</v>
      </c>
      <c r="H163" s="307">
        <v>4450.959</v>
      </c>
      <c r="I163" s="307">
        <v>3669.71273043506</v>
      </c>
    </row>
    <row r="164" s="298" customFormat="1" spans="1:9">
      <c r="A164" s="305">
        <v>39316</v>
      </c>
      <c r="B164" s="306" t="s">
        <v>190</v>
      </c>
      <c r="C164" s="306" t="s">
        <v>441</v>
      </c>
      <c r="D164" s="306" t="s">
        <v>442</v>
      </c>
      <c r="E164" s="306" t="s">
        <v>123</v>
      </c>
      <c r="F164" s="306" t="s">
        <v>101</v>
      </c>
      <c r="G164" s="306">
        <v>500</v>
      </c>
      <c r="H164" s="307">
        <v>23330.443425</v>
      </c>
      <c r="I164" s="307">
        <f>19394.8253925323-9.98</f>
        <v>19384.8453925323</v>
      </c>
    </row>
    <row r="165" s="298" customFormat="1" spans="1:9">
      <c r="A165" s="305">
        <v>39343</v>
      </c>
      <c r="B165" s="306" t="s">
        <v>190</v>
      </c>
      <c r="C165" s="306" t="s">
        <v>443</v>
      </c>
      <c r="D165" s="306" t="s">
        <v>444</v>
      </c>
      <c r="E165" s="306" t="s">
        <v>123</v>
      </c>
      <c r="F165" s="306" t="s">
        <v>101</v>
      </c>
      <c r="G165" s="306">
        <v>750</v>
      </c>
      <c r="H165" s="307">
        <v>57194.82315</v>
      </c>
      <c r="I165" s="307">
        <v>48373.72586194</v>
      </c>
    </row>
    <row r="166" s="298" customFormat="1" spans="1:9">
      <c r="A166" s="305">
        <v>39416</v>
      </c>
      <c r="B166" s="306" t="s">
        <v>148</v>
      </c>
      <c r="C166" s="306" t="s">
        <v>445</v>
      </c>
      <c r="D166" s="306" t="s">
        <v>446</v>
      </c>
      <c r="E166" s="306" t="s">
        <v>100</v>
      </c>
      <c r="F166" s="306" t="s">
        <v>169</v>
      </c>
      <c r="G166" s="306">
        <v>500</v>
      </c>
      <c r="H166" s="307">
        <v>53077.686075</v>
      </c>
      <c r="I166" s="307">
        <v>52521.6724149184</v>
      </c>
    </row>
    <row r="167" s="298" customFormat="1" spans="1:9">
      <c r="A167" s="305">
        <v>39416</v>
      </c>
      <c r="B167" s="306" t="s">
        <v>148</v>
      </c>
      <c r="C167" s="306" t="s">
        <v>447</v>
      </c>
      <c r="D167" s="306" t="s">
        <v>448</v>
      </c>
      <c r="E167" s="306" t="s">
        <v>100</v>
      </c>
      <c r="F167" s="306" t="s">
        <v>183</v>
      </c>
      <c r="G167" s="306">
        <v>200</v>
      </c>
      <c r="H167" s="307">
        <v>21720.67992</v>
      </c>
      <c r="I167" s="307">
        <v>21644.2675754603</v>
      </c>
    </row>
    <row r="168" s="298" customFormat="1" spans="1:9">
      <c r="A168" s="305">
        <v>39416</v>
      </c>
      <c r="B168" s="306" t="s">
        <v>148</v>
      </c>
      <c r="C168" s="306" t="s">
        <v>449</v>
      </c>
      <c r="D168" s="306" t="s">
        <v>450</v>
      </c>
      <c r="E168" s="306" t="s">
        <v>100</v>
      </c>
      <c r="F168" s="306" t="s">
        <v>183</v>
      </c>
      <c r="G168" s="306">
        <v>250</v>
      </c>
      <c r="H168" s="307">
        <v>43211.393625</v>
      </c>
      <c r="I168" s="307">
        <v>41653.1335661377</v>
      </c>
    </row>
    <row r="169" s="298" customFormat="1" spans="1:9">
      <c r="A169" s="305">
        <v>39157</v>
      </c>
      <c r="B169" s="306" t="s">
        <v>148</v>
      </c>
      <c r="C169" s="306" t="s">
        <v>451</v>
      </c>
      <c r="D169" s="306" t="s">
        <v>452</v>
      </c>
      <c r="E169" s="306" t="s">
        <v>100</v>
      </c>
      <c r="F169" s="306" t="s">
        <v>101</v>
      </c>
      <c r="G169" s="306">
        <v>200</v>
      </c>
      <c r="H169" s="307">
        <v>43203.97536</v>
      </c>
      <c r="I169" s="307">
        <v>35449.5994149587</v>
      </c>
    </row>
    <row r="170" s="298" customFormat="1" spans="1:9">
      <c r="A170" s="305">
        <v>39440</v>
      </c>
      <c r="B170" s="306" t="s">
        <v>148</v>
      </c>
      <c r="C170" s="306" t="s">
        <v>453</v>
      </c>
      <c r="D170" s="306" t="s">
        <v>454</v>
      </c>
      <c r="E170" s="306" t="s">
        <v>422</v>
      </c>
      <c r="F170" s="306" t="s">
        <v>180</v>
      </c>
      <c r="G170" s="306">
        <v>250</v>
      </c>
      <c r="H170" s="307">
        <v>15689.630475</v>
      </c>
      <c r="I170" s="307">
        <v>13427.4522946875</v>
      </c>
    </row>
    <row r="171" s="298" customFormat="1" spans="1:9">
      <c r="A171" s="305">
        <v>39279</v>
      </c>
      <c r="B171" s="306" t="s">
        <v>148</v>
      </c>
      <c r="C171" s="306" t="s">
        <v>455</v>
      </c>
      <c r="D171" s="306" t="s">
        <v>456</v>
      </c>
      <c r="E171" s="306" t="s">
        <v>123</v>
      </c>
      <c r="F171" s="306" t="s">
        <v>183</v>
      </c>
      <c r="G171" s="306">
        <v>200</v>
      </c>
      <c r="H171" s="307">
        <v>16972.99032</v>
      </c>
      <c r="I171" s="307">
        <v>13277.7762252667</v>
      </c>
    </row>
    <row r="172" s="298" customFormat="1" spans="1:9">
      <c r="A172" s="305">
        <v>39339</v>
      </c>
      <c r="B172" s="306" t="s">
        <v>148</v>
      </c>
      <c r="C172" s="306" t="s">
        <v>457</v>
      </c>
      <c r="D172" s="306" t="s">
        <v>458</v>
      </c>
      <c r="E172" s="306" t="s">
        <v>123</v>
      </c>
      <c r="F172" s="306" t="s">
        <v>183</v>
      </c>
      <c r="G172" s="306">
        <v>300</v>
      </c>
      <c r="H172" s="307">
        <v>18827.55657</v>
      </c>
      <c r="I172" s="307">
        <v>12963.6525877576</v>
      </c>
    </row>
    <row r="173" s="298" customFormat="1" spans="1:9">
      <c r="A173" s="305">
        <v>39374</v>
      </c>
      <c r="B173" s="306" t="s">
        <v>148</v>
      </c>
      <c r="C173" s="306" t="s">
        <v>459</v>
      </c>
      <c r="D173" s="306" t="s">
        <v>460</v>
      </c>
      <c r="E173" s="306" t="s">
        <v>123</v>
      </c>
      <c r="F173" s="306" t="s">
        <v>183</v>
      </c>
      <c r="G173" s="306">
        <v>250</v>
      </c>
      <c r="H173" s="307">
        <v>17247.466125</v>
      </c>
      <c r="I173" s="307">
        <v>13305.1003531797</v>
      </c>
    </row>
    <row r="174" s="298" customFormat="1" spans="1:9">
      <c r="A174" s="305">
        <v>39406</v>
      </c>
      <c r="B174" s="306" t="s">
        <v>148</v>
      </c>
      <c r="C174" s="306" t="s">
        <v>461</v>
      </c>
      <c r="D174" s="306" t="s">
        <v>462</v>
      </c>
      <c r="E174" s="306" t="s">
        <v>123</v>
      </c>
      <c r="F174" s="306" t="s">
        <v>183</v>
      </c>
      <c r="G174" s="306">
        <v>300</v>
      </c>
      <c r="H174" s="307">
        <v>13998.266055</v>
      </c>
      <c r="I174" s="307">
        <v>11652.4553752889</v>
      </c>
    </row>
    <row r="175" s="298" customFormat="1" spans="1:9">
      <c r="A175" s="305">
        <v>39162</v>
      </c>
      <c r="B175" s="306" t="s">
        <v>310</v>
      </c>
      <c r="C175" s="306" t="s">
        <v>463</v>
      </c>
      <c r="D175" s="306" t="s">
        <v>464</v>
      </c>
      <c r="E175" s="306" t="s">
        <v>123</v>
      </c>
      <c r="F175" s="306" t="s">
        <v>101</v>
      </c>
      <c r="G175" s="306">
        <v>1000</v>
      </c>
      <c r="H175" s="307">
        <v>141614.67885</v>
      </c>
      <c r="I175" s="307">
        <v>121226.419925943</v>
      </c>
    </row>
    <row r="176" s="298" customFormat="1" spans="1:9">
      <c r="A176" s="305">
        <v>39106</v>
      </c>
      <c r="B176" s="306" t="s">
        <v>310</v>
      </c>
      <c r="C176" s="306" t="s">
        <v>465</v>
      </c>
      <c r="D176" s="306" t="s">
        <v>466</v>
      </c>
      <c r="E176" s="306" t="s">
        <v>100</v>
      </c>
      <c r="F176" s="306" t="s">
        <v>101</v>
      </c>
      <c r="G176" s="306">
        <v>750</v>
      </c>
      <c r="H176" s="307">
        <v>68155.3096875</v>
      </c>
      <c r="I176" s="307">
        <v>59825.0182053243</v>
      </c>
    </row>
    <row r="177" s="298" customFormat="1" spans="1:9">
      <c r="A177" s="305">
        <v>39106</v>
      </c>
      <c r="B177" s="306" t="s">
        <v>310</v>
      </c>
      <c r="C177" s="306" t="s">
        <v>467</v>
      </c>
      <c r="D177" s="306" t="s">
        <v>468</v>
      </c>
      <c r="E177" s="306" t="s">
        <v>219</v>
      </c>
      <c r="F177" s="306" t="s">
        <v>101</v>
      </c>
      <c r="G177" s="306">
        <v>75</v>
      </c>
      <c r="H177" s="307">
        <v>25031.08067625</v>
      </c>
      <c r="I177" s="307">
        <v>20580.387031044</v>
      </c>
    </row>
    <row r="178" s="298" customFormat="1" spans="1:9">
      <c r="A178" s="305">
        <v>39282</v>
      </c>
      <c r="B178" s="306" t="s">
        <v>310</v>
      </c>
      <c r="C178" s="306" t="s">
        <v>469</v>
      </c>
      <c r="D178" s="306" t="s">
        <v>470</v>
      </c>
      <c r="E178" s="306" t="s">
        <v>219</v>
      </c>
      <c r="F178" s="306" t="s">
        <v>101</v>
      </c>
      <c r="G178" s="306">
        <v>300</v>
      </c>
      <c r="H178" s="307">
        <v>82454.015475</v>
      </c>
      <c r="I178" s="307">
        <v>67713.5060289079</v>
      </c>
    </row>
    <row r="179" s="298" customFormat="1" spans="1:9">
      <c r="A179" s="305">
        <v>39316</v>
      </c>
      <c r="B179" s="306" t="s">
        <v>310</v>
      </c>
      <c r="C179" s="306" t="s">
        <v>471</v>
      </c>
      <c r="D179" s="306" t="s">
        <v>472</v>
      </c>
      <c r="E179" s="306" t="s">
        <v>219</v>
      </c>
      <c r="F179" s="306" t="s">
        <v>101</v>
      </c>
      <c r="G179" s="306">
        <v>100</v>
      </c>
      <c r="H179" s="307">
        <v>29153.78145</v>
      </c>
      <c r="I179" s="307">
        <v>24147.8011334146</v>
      </c>
    </row>
    <row r="180" s="298" customFormat="1" spans="1:9">
      <c r="A180" s="305">
        <v>39343</v>
      </c>
      <c r="B180" s="306" t="s">
        <v>310</v>
      </c>
      <c r="C180" s="306" t="s">
        <v>473</v>
      </c>
      <c r="D180" s="306" t="s">
        <v>474</v>
      </c>
      <c r="E180" s="306" t="s">
        <v>219</v>
      </c>
      <c r="F180" s="306" t="s">
        <v>101</v>
      </c>
      <c r="G180" s="306">
        <v>100</v>
      </c>
      <c r="H180" s="307">
        <v>23093.058945</v>
      </c>
      <c r="I180" s="307">
        <v>19684.7837667462</v>
      </c>
    </row>
    <row r="181" s="298" customFormat="1" spans="1:9">
      <c r="A181" s="305">
        <v>39377</v>
      </c>
      <c r="B181" s="306" t="s">
        <v>310</v>
      </c>
      <c r="C181" s="306" t="s">
        <v>475</v>
      </c>
      <c r="D181" s="306" t="s">
        <v>476</v>
      </c>
      <c r="E181" s="306" t="s">
        <v>219</v>
      </c>
      <c r="F181" s="306" t="s">
        <v>101</v>
      </c>
      <c r="G181" s="306">
        <v>250</v>
      </c>
      <c r="H181" s="307">
        <v>43063.028325</v>
      </c>
      <c r="I181" s="307">
        <v>37807.4737200965</v>
      </c>
    </row>
    <row r="182" s="298" customFormat="1" spans="1:9">
      <c r="A182" s="305">
        <v>39413</v>
      </c>
      <c r="B182" s="306" t="s">
        <v>310</v>
      </c>
      <c r="C182" s="306" t="s">
        <v>477</v>
      </c>
      <c r="D182" s="306" t="s">
        <v>478</v>
      </c>
      <c r="E182" s="306" t="s">
        <v>219</v>
      </c>
      <c r="F182" s="306" t="s">
        <v>101</v>
      </c>
      <c r="G182" s="306">
        <v>500</v>
      </c>
      <c r="H182" s="307">
        <v>30748.708425</v>
      </c>
      <c r="I182" s="307">
        <v>27473.2244898095</v>
      </c>
    </row>
    <row r="183" s="298" customFormat="1" spans="1:9">
      <c r="A183" s="305">
        <v>39428</v>
      </c>
      <c r="B183" s="306" t="s">
        <v>310</v>
      </c>
      <c r="C183" s="306" t="s">
        <v>479</v>
      </c>
      <c r="D183" s="306" t="s">
        <v>480</v>
      </c>
      <c r="E183" s="306" t="s">
        <v>219</v>
      </c>
      <c r="F183" s="306" t="s">
        <v>101</v>
      </c>
      <c r="G183" s="306">
        <v>200</v>
      </c>
      <c r="H183" s="307">
        <v>28248.75312</v>
      </c>
      <c r="I183" s="307">
        <v>22579.0807905389</v>
      </c>
    </row>
    <row r="184" s="298" customFormat="1" spans="1:9">
      <c r="A184" s="305">
        <v>39162</v>
      </c>
      <c r="B184" s="306" t="s">
        <v>154</v>
      </c>
      <c r="C184" s="306" t="s">
        <v>481</v>
      </c>
      <c r="D184" s="306" t="s">
        <v>482</v>
      </c>
      <c r="E184" s="306" t="s">
        <v>100</v>
      </c>
      <c r="F184" s="306" t="s">
        <v>101</v>
      </c>
      <c r="G184" s="306">
        <v>300</v>
      </c>
      <c r="H184" s="307">
        <v>26705.754</v>
      </c>
      <c r="I184" s="307">
        <v>20823.9896274492</v>
      </c>
    </row>
    <row r="185" s="298" customFormat="1" spans="1:9">
      <c r="A185" s="305">
        <v>39200</v>
      </c>
      <c r="B185" s="306" t="s">
        <v>97</v>
      </c>
      <c r="C185" s="306" t="s">
        <v>483</v>
      </c>
      <c r="D185" s="306" t="s">
        <v>484</v>
      </c>
      <c r="E185" s="306" t="s">
        <v>100</v>
      </c>
      <c r="F185" s="306" t="s">
        <v>101</v>
      </c>
      <c r="G185" s="306">
        <v>300</v>
      </c>
      <c r="H185" s="307">
        <v>23033.712825</v>
      </c>
      <c r="I185" s="307">
        <v>21648.4230754533</v>
      </c>
    </row>
    <row r="186" s="298" customFormat="1" spans="1:9">
      <c r="A186" s="305">
        <v>39227</v>
      </c>
      <c r="B186" s="306" t="s">
        <v>97</v>
      </c>
      <c r="C186" s="306" t="s">
        <v>485</v>
      </c>
      <c r="D186" s="306" t="s">
        <v>486</v>
      </c>
      <c r="E186" s="306" t="s">
        <v>100</v>
      </c>
      <c r="F186" s="306" t="s">
        <v>101</v>
      </c>
      <c r="G186" s="306">
        <v>350</v>
      </c>
      <c r="H186" s="307">
        <v>18745.955655</v>
      </c>
      <c r="I186" s="307">
        <v>20395.2955886316</v>
      </c>
    </row>
    <row r="187" s="298" customFormat="1" spans="1:9">
      <c r="A187" s="305">
        <v>39251</v>
      </c>
      <c r="B187" s="306" t="s">
        <v>97</v>
      </c>
      <c r="C187" s="306" t="s">
        <v>487</v>
      </c>
      <c r="D187" s="306" t="s">
        <v>488</v>
      </c>
      <c r="E187" s="306" t="s">
        <v>100</v>
      </c>
      <c r="F187" s="306" t="s">
        <v>101</v>
      </c>
      <c r="G187" s="306">
        <v>350</v>
      </c>
      <c r="H187" s="307">
        <v>22328.97765</v>
      </c>
      <c r="I187" s="307">
        <v>20630.1439127663</v>
      </c>
    </row>
    <row r="188" s="298" customFormat="1" spans="1:9">
      <c r="A188" s="305">
        <v>39282</v>
      </c>
      <c r="B188" s="306" t="s">
        <v>97</v>
      </c>
      <c r="C188" s="306" t="s">
        <v>489</v>
      </c>
      <c r="D188" s="306" t="s">
        <v>490</v>
      </c>
      <c r="E188" s="306" t="s">
        <v>100</v>
      </c>
      <c r="F188" s="306" t="s">
        <v>101</v>
      </c>
      <c r="G188" s="306">
        <v>350</v>
      </c>
      <c r="H188" s="307">
        <v>16227.4546875</v>
      </c>
      <c r="I188" s="307">
        <v>8299.50302853638</v>
      </c>
    </row>
    <row r="189" s="298" customFormat="1" spans="1:9">
      <c r="A189" s="305">
        <v>39316</v>
      </c>
      <c r="B189" s="306" t="s">
        <v>97</v>
      </c>
      <c r="C189" s="306" t="s">
        <v>491</v>
      </c>
      <c r="D189" s="306" t="s">
        <v>492</v>
      </c>
      <c r="E189" s="306" t="s">
        <v>100</v>
      </c>
      <c r="F189" s="306" t="s">
        <v>101</v>
      </c>
      <c r="G189" s="306">
        <v>350</v>
      </c>
      <c r="H189" s="307">
        <v>17915.109975</v>
      </c>
      <c r="I189" s="307">
        <v>8876.29092468371</v>
      </c>
    </row>
    <row r="190" s="298" customFormat="1" spans="1:9">
      <c r="A190" s="305">
        <v>39343</v>
      </c>
      <c r="B190" s="306" t="s">
        <v>132</v>
      </c>
      <c r="C190" s="306" t="s">
        <v>493</v>
      </c>
      <c r="D190" s="306" t="s">
        <v>494</v>
      </c>
      <c r="E190" s="306" t="s">
        <v>100</v>
      </c>
      <c r="F190" s="306" t="s">
        <v>101</v>
      </c>
      <c r="G190" s="306">
        <v>175</v>
      </c>
      <c r="H190" s="307">
        <v>11164.488825</v>
      </c>
      <c r="I190" s="307">
        <v>10857.6281641887</v>
      </c>
    </row>
    <row r="191" s="298" customFormat="1" spans="1:9">
      <c r="A191" s="305">
        <v>39377</v>
      </c>
      <c r="B191" s="306" t="s">
        <v>132</v>
      </c>
      <c r="C191" s="306" t="s">
        <v>495</v>
      </c>
      <c r="D191" s="306" t="s">
        <v>496</v>
      </c>
      <c r="E191" s="306" t="s">
        <v>100</v>
      </c>
      <c r="F191" s="306" t="s">
        <v>101</v>
      </c>
      <c r="G191" s="306">
        <v>250</v>
      </c>
      <c r="H191" s="307">
        <v>25036.644375</v>
      </c>
      <c r="I191" s="307">
        <v>22460.0551088163</v>
      </c>
    </row>
    <row r="192" s="298" customFormat="1" spans="1:9">
      <c r="A192" s="305">
        <v>39413</v>
      </c>
      <c r="B192" s="306" t="s">
        <v>132</v>
      </c>
      <c r="C192" s="306" t="s">
        <v>497</v>
      </c>
      <c r="D192" s="306" t="s">
        <v>498</v>
      </c>
      <c r="E192" s="306" t="s">
        <v>100</v>
      </c>
      <c r="F192" s="306" t="s">
        <v>101</v>
      </c>
      <c r="G192" s="306">
        <v>150</v>
      </c>
      <c r="H192" s="307">
        <v>13408.5139875</v>
      </c>
      <c r="I192" s="307">
        <v>14963.7977852721</v>
      </c>
    </row>
    <row r="193" s="298" customFormat="1" spans="1:9">
      <c r="A193" s="305">
        <v>39428</v>
      </c>
      <c r="B193" s="306" t="s">
        <v>132</v>
      </c>
      <c r="C193" s="306" t="s">
        <v>499</v>
      </c>
      <c r="D193" s="306" t="s">
        <v>500</v>
      </c>
      <c r="E193" s="306" t="s">
        <v>100</v>
      </c>
      <c r="F193" s="306" t="s">
        <v>101</v>
      </c>
      <c r="G193" s="306">
        <v>300</v>
      </c>
      <c r="H193" s="307">
        <v>27373.39785</v>
      </c>
      <c r="I193" s="307">
        <v>29498.1469776843</v>
      </c>
    </row>
    <row r="194" s="298" customFormat="1" spans="1:9">
      <c r="A194" s="305">
        <v>39279</v>
      </c>
      <c r="B194" s="306" t="s">
        <v>132</v>
      </c>
      <c r="C194" s="306" t="s">
        <v>501</v>
      </c>
      <c r="D194" s="306" t="s">
        <v>502</v>
      </c>
      <c r="E194" s="306" t="s">
        <v>100</v>
      </c>
      <c r="F194" s="306" t="s">
        <v>183</v>
      </c>
      <c r="G194" s="306">
        <v>150</v>
      </c>
      <c r="H194" s="307">
        <v>14832.8208675</v>
      </c>
      <c r="I194" s="307">
        <v>15608.4376547484</v>
      </c>
    </row>
    <row r="195" s="298" customFormat="1" spans="1:9">
      <c r="A195" s="305">
        <v>39339</v>
      </c>
      <c r="B195" s="306" t="s">
        <v>132</v>
      </c>
      <c r="C195" s="306" t="s">
        <v>503</v>
      </c>
      <c r="D195" s="306" t="s">
        <v>504</v>
      </c>
      <c r="E195" s="306" t="s">
        <v>100</v>
      </c>
      <c r="F195" s="306" t="s">
        <v>183</v>
      </c>
      <c r="G195" s="306">
        <v>300</v>
      </c>
      <c r="H195" s="307">
        <v>25593.01425</v>
      </c>
      <c r="I195" s="307">
        <v>25923.6021499961</v>
      </c>
    </row>
    <row r="196" s="298" customFormat="1" spans="1:9">
      <c r="A196" s="305">
        <v>39374</v>
      </c>
      <c r="B196" s="306" t="s">
        <v>190</v>
      </c>
      <c r="C196" s="306" t="s">
        <v>481</v>
      </c>
      <c r="D196" s="306" t="s">
        <v>482</v>
      </c>
      <c r="E196" s="306" t="s">
        <v>100</v>
      </c>
      <c r="F196" s="306" t="s">
        <v>183</v>
      </c>
      <c r="G196" s="306">
        <v>200</v>
      </c>
      <c r="H196" s="307">
        <v>17803.836</v>
      </c>
      <c r="I196" s="307">
        <v>13882.6597516328</v>
      </c>
    </row>
    <row r="197" s="298" customFormat="1" spans="1:9">
      <c r="A197" s="305">
        <v>39406</v>
      </c>
      <c r="B197" s="306" t="s">
        <v>148</v>
      </c>
      <c r="C197" s="306" t="s">
        <v>505</v>
      </c>
      <c r="D197" s="306" t="s">
        <v>506</v>
      </c>
      <c r="E197" s="306" t="s">
        <v>100</v>
      </c>
      <c r="F197" s="306" t="s">
        <v>183</v>
      </c>
      <c r="G197" s="306">
        <v>400</v>
      </c>
      <c r="H197" s="307">
        <v>45963.56994</v>
      </c>
      <c r="I197" s="307">
        <v>35552.2829190636</v>
      </c>
    </row>
    <row r="198" s="298" customFormat="1" spans="1:9">
      <c r="A198" s="305">
        <v>39126</v>
      </c>
      <c r="B198" s="306" t="s">
        <v>148</v>
      </c>
      <c r="C198" s="306" t="s">
        <v>507</v>
      </c>
      <c r="D198" s="306" t="s">
        <v>508</v>
      </c>
      <c r="E198" s="306" t="s">
        <v>219</v>
      </c>
      <c r="F198" s="306" t="s">
        <v>101</v>
      </c>
      <c r="G198" s="306">
        <v>400</v>
      </c>
      <c r="H198" s="307">
        <v>26854.1193</v>
      </c>
      <c r="I198" s="307">
        <v>21093.8181642221</v>
      </c>
    </row>
    <row r="199" s="298" customFormat="1" spans="1:9">
      <c r="A199" s="305">
        <v>39162</v>
      </c>
      <c r="B199" s="306" t="s">
        <v>148</v>
      </c>
      <c r="C199" s="306" t="s">
        <v>509</v>
      </c>
      <c r="D199" s="306" t="s">
        <v>510</v>
      </c>
      <c r="E199" s="306" t="s">
        <v>219</v>
      </c>
      <c r="F199" s="306" t="s">
        <v>101</v>
      </c>
      <c r="G199" s="306">
        <v>500</v>
      </c>
      <c r="H199" s="307">
        <v>44249.950725</v>
      </c>
      <c r="I199" s="307">
        <v>34876.9404596177</v>
      </c>
    </row>
    <row r="200" s="298" customFormat="1" spans="1:9">
      <c r="A200" s="305">
        <v>39200</v>
      </c>
      <c r="B200" s="306" t="s">
        <v>148</v>
      </c>
      <c r="C200" s="306" t="s">
        <v>511</v>
      </c>
      <c r="D200" s="306" t="s">
        <v>512</v>
      </c>
      <c r="E200" s="306" t="s">
        <v>219</v>
      </c>
      <c r="F200" s="306" t="s">
        <v>101</v>
      </c>
      <c r="G200" s="306">
        <v>300</v>
      </c>
      <c r="H200" s="307">
        <v>40436.962515</v>
      </c>
      <c r="I200" s="307">
        <v>33034.2256108225</v>
      </c>
    </row>
    <row r="201" s="298" customFormat="1" spans="1:9">
      <c r="A201" s="305">
        <v>39227</v>
      </c>
      <c r="B201" s="306" t="s">
        <v>148</v>
      </c>
      <c r="C201" s="306" t="s">
        <v>513</v>
      </c>
      <c r="D201" s="306" t="s">
        <v>514</v>
      </c>
      <c r="E201" s="306" t="s">
        <v>219</v>
      </c>
      <c r="F201" s="306" t="s">
        <v>101</v>
      </c>
      <c r="G201" s="306">
        <v>168</v>
      </c>
      <c r="H201" s="307">
        <v>5109.700932</v>
      </c>
      <c r="I201" s="307">
        <v>5639.20605115628</v>
      </c>
    </row>
    <row r="202" s="298" customFormat="1" spans="1:9">
      <c r="A202" s="305">
        <v>39251</v>
      </c>
      <c r="B202" s="306" t="s">
        <v>148</v>
      </c>
      <c r="C202" s="306" t="s">
        <v>515</v>
      </c>
      <c r="D202" s="306" t="s">
        <v>516</v>
      </c>
      <c r="E202" s="306" t="s">
        <v>219</v>
      </c>
      <c r="F202" s="306" t="s">
        <v>101</v>
      </c>
      <c r="G202" s="306">
        <v>168</v>
      </c>
      <c r="H202" s="307">
        <v>5109.700932</v>
      </c>
      <c r="I202" s="307">
        <v>5638.63314102193</v>
      </c>
    </row>
    <row r="203" s="298" customFormat="1" spans="1:9">
      <c r="A203" s="305">
        <v>39126</v>
      </c>
      <c r="B203" s="306" t="s">
        <v>148</v>
      </c>
      <c r="C203" s="306" t="s">
        <v>517</v>
      </c>
      <c r="D203" s="306" t="s">
        <v>518</v>
      </c>
      <c r="E203" s="306" t="s">
        <v>100</v>
      </c>
      <c r="F203" s="306" t="s">
        <v>101</v>
      </c>
      <c r="G203" s="306">
        <v>168</v>
      </c>
      <c r="H203" s="307">
        <v>5109.700932</v>
      </c>
      <c r="I203" s="307">
        <v>5774.22902166125</v>
      </c>
    </row>
    <row r="204" s="298" customFormat="1" spans="1:9">
      <c r="A204" s="305">
        <v>39349</v>
      </c>
      <c r="B204" s="306" t="s">
        <v>148</v>
      </c>
      <c r="C204" s="306" t="s">
        <v>519</v>
      </c>
      <c r="D204" s="306" t="s">
        <v>520</v>
      </c>
      <c r="E204" s="306" t="s">
        <v>123</v>
      </c>
      <c r="F204" s="306" t="s">
        <v>183</v>
      </c>
      <c r="G204" s="306">
        <v>600</v>
      </c>
      <c r="H204" s="307">
        <v>66986.93295</v>
      </c>
      <c r="I204" s="307">
        <v>63520.6826209777</v>
      </c>
    </row>
    <row r="205" s="298" customFormat="1" spans="1:9">
      <c r="A205" s="305">
        <v>39428</v>
      </c>
      <c r="B205" s="306" t="s">
        <v>148</v>
      </c>
      <c r="C205" s="306" t="s">
        <v>521</v>
      </c>
      <c r="D205" s="306" t="s">
        <v>522</v>
      </c>
      <c r="E205" s="306" t="s">
        <v>219</v>
      </c>
      <c r="F205" s="306" t="s">
        <v>169</v>
      </c>
      <c r="G205" s="306">
        <v>500</v>
      </c>
      <c r="H205" s="307">
        <v>44509.59</v>
      </c>
      <c r="I205" s="307">
        <v>35006.2057360969</v>
      </c>
    </row>
    <row r="206" s="298" customFormat="1" spans="1:9">
      <c r="A206" s="305">
        <v>39416</v>
      </c>
      <c r="B206" s="306" t="s">
        <v>151</v>
      </c>
      <c r="C206" s="306" t="s">
        <v>523</v>
      </c>
      <c r="D206" s="306" t="s">
        <v>524</v>
      </c>
      <c r="E206" s="306" t="s">
        <v>123</v>
      </c>
      <c r="F206" s="306" t="s">
        <v>169</v>
      </c>
      <c r="G206" s="306">
        <v>200</v>
      </c>
      <c r="H206" s="307">
        <v>21067.8726</v>
      </c>
      <c r="I206" s="307">
        <v>18983.6212693256</v>
      </c>
    </row>
    <row r="207" s="298" customFormat="1" spans="1:9">
      <c r="A207" s="305">
        <v>39329</v>
      </c>
      <c r="B207" s="306" t="s">
        <v>151</v>
      </c>
      <c r="C207" s="306" t="s">
        <v>525</v>
      </c>
      <c r="D207" s="306" t="s">
        <v>526</v>
      </c>
      <c r="E207" s="306" t="s">
        <v>422</v>
      </c>
      <c r="F207" s="306" t="s">
        <v>180</v>
      </c>
      <c r="G207" s="306">
        <v>300</v>
      </c>
      <c r="H207" s="307">
        <v>33382.1925</v>
      </c>
      <c r="I207" s="307">
        <v>25897.0499831716</v>
      </c>
    </row>
    <row r="208" s="298" customFormat="1" spans="1:9">
      <c r="A208" s="305">
        <v>39416</v>
      </c>
      <c r="B208" s="306" t="s">
        <v>151</v>
      </c>
      <c r="C208" s="306" t="s">
        <v>527</v>
      </c>
      <c r="D208" s="306" t="s">
        <v>528</v>
      </c>
      <c r="E208" s="306" t="s">
        <v>100</v>
      </c>
      <c r="F208" s="306" t="s">
        <v>180</v>
      </c>
      <c r="G208" s="306">
        <v>300</v>
      </c>
      <c r="H208" s="307">
        <v>17581.28805</v>
      </c>
      <c r="I208" s="307">
        <v>16592.9541443382</v>
      </c>
    </row>
    <row r="209" s="298" customFormat="1" spans="1:9">
      <c r="A209" s="305">
        <v>39416</v>
      </c>
      <c r="B209" s="306" t="s">
        <v>151</v>
      </c>
      <c r="C209" s="306" t="s">
        <v>529</v>
      </c>
      <c r="D209" s="306" t="s">
        <v>530</v>
      </c>
      <c r="E209" s="306" t="s">
        <v>100</v>
      </c>
      <c r="F209" s="306" t="s">
        <v>183</v>
      </c>
      <c r="G209" s="306">
        <v>300</v>
      </c>
      <c r="H209" s="307">
        <v>28263.58965</v>
      </c>
      <c r="I209" s="307">
        <v>25988.989079615</v>
      </c>
    </row>
    <row r="210" s="298" customFormat="1" spans="1:9">
      <c r="A210" s="305">
        <v>39416</v>
      </c>
      <c r="B210" s="306" t="s">
        <v>151</v>
      </c>
      <c r="C210" s="306" t="s">
        <v>531</v>
      </c>
      <c r="D210" s="306" t="s">
        <v>532</v>
      </c>
      <c r="E210" s="306" t="s">
        <v>123</v>
      </c>
      <c r="F210" s="306" t="s">
        <v>183</v>
      </c>
      <c r="G210" s="306">
        <v>300</v>
      </c>
      <c r="H210" s="307">
        <v>19606.474395</v>
      </c>
      <c r="I210" s="307">
        <v>15318.334263748</v>
      </c>
    </row>
    <row r="211" s="298" customFormat="1" spans="1:9">
      <c r="A211" s="305">
        <v>39416</v>
      </c>
      <c r="B211" s="306" t="s">
        <v>151</v>
      </c>
      <c r="C211" s="306" t="s">
        <v>533</v>
      </c>
      <c r="D211" s="306" t="s">
        <v>534</v>
      </c>
      <c r="E211" s="306" t="s">
        <v>100</v>
      </c>
      <c r="F211" s="306" t="s">
        <v>183</v>
      </c>
      <c r="G211" s="306">
        <v>300</v>
      </c>
      <c r="H211" s="307">
        <v>28041.0417</v>
      </c>
      <c r="I211" s="307">
        <v>21038.2070238006</v>
      </c>
    </row>
    <row r="212" s="298" customFormat="1" spans="1:9">
      <c r="A212" s="305">
        <v>39416</v>
      </c>
      <c r="B212" s="306" t="s">
        <v>151</v>
      </c>
      <c r="C212" s="306" t="s">
        <v>535</v>
      </c>
      <c r="D212" s="306" t="s">
        <v>536</v>
      </c>
      <c r="E212" s="306" t="s">
        <v>123</v>
      </c>
      <c r="F212" s="306" t="s">
        <v>183</v>
      </c>
      <c r="G212" s="306">
        <v>350</v>
      </c>
      <c r="H212" s="307">
        <v>13371.4226625</v>
      </c>
      <c r="I212" s="307">
        <v>12044.9418180542</v>
      </c>
    </row>
    <row r="213" s="298" customFormat="1" spans="1:9">
      <c r="A213" s="305">
        <v>39416</v>
      </c>
      <c r="B213" s="306" t="s">
        <v>151</v>
      </c>
      <c r="C213" s="306" t="s">
        <v>537</v>
      </c>
      <c r="D213" s="306" t="s">
        <v>538</v>
      </c>
      <c r="E213" s="306" t="s">
        <v>100</v>
      </c>
      <c r="F213" s="306" t="s">
        <v>183</v>
      </c>
      <c r="G213" s="306">
        <v>400</v>
      </c>
      <c r="H213" s="307">
        <v>14688.1647</v>
      </c>
      <c r="I213" s="307">
        <v>12182.9817079018</v>
      </c>
    </row>
    <row r="214" s="298" customFormat="1" spans="1:9">
      <c r="A214" s="305">
        <v>39416</v>
      </c>
      <c r="B214" s="306" t="s">
        <v>151</v>
      </c>
      <c r="C214" s="306" t="s">
        <v>539</v>
      </c>
      <c r="D214" s="306" t="s">
        <v>540</v>
      </c>
      <c r="E214" s="306" t="s">
        <v>100</v>
      </c>
      <c r="F214" s="306" t="s">
        <v>183</v>
      </c>
      <c r="G214" s="306">
        <v>300</v>
      </c>
      <c r="H214" s="307">
        <v>33382.1925</v>
      </c>
      <c r="I214" s="307">
        <v>27066.0036492044</v>
      </c>
    </row>
    <row r="215" s="298" customFormat="1" spans="1:9">
      <c r="A215" s="305">
        <v>39416</v>
      </c>
      <c r="B215" s="306" t="s">
        <v>151</v>
      </c>
      <c r="C215" s="306" t="s">
        <v>541</v>
      </c>
      <c r="D215" s="306" t="s">
        <v>542</v>
      </c>
      <c r="E215" s="306" t="s">
        <v>100</v>
      </c>
      <c r="F215" s="306" t="s">
        <v>183</v>
      </c>
      <c r="G215" s="306">
        <v>350</v>
      </c>
      <c r="H215" s="307">
        <v>18745.955655</v>
      </c>
      <c r="I215" s="307">
        <v>20424.5955886316</v>
      </c>
    </row>
    <row r="216" s="298" customFormat="1" spans="1:9">
      <c r="A216" s="305">
        <v>39416</v>
      </c>
      <c r="B216" s="306" t="s">
        <v>151</v>
      </c>
      <c r="C216" s="306" t="s">
        <v>543</v>
      </c>
      <c r="D216" s="306" t="s">
        <v>544</v>
      </c>
      <c r="E216" s="306" t="s">
        <v>100</v>
      </c>
      <c r="F216" s="306" t="s">
        <v>183</v>
      </c>
      <c r="G216" s="306">
        <v>200</v>
      </c>
      <c r="H216" s="307">
        <v>21780.02604</v>
      </c>
      <c r="I216" s="307">
        <v>18157.7230885965</v>
      </c>
    </row>
    <row r="217" s="298" customFormat="1" spans="1:9">
      <c r="A217" s="305">
        <v>39416</v>
      </c>
      <c r="B217" s="306" t="s">
        <v>151</v>
      </c>
      <c r="C217" s="306" t="s">
        <v>545</v>
      </c>
      <c r="D217" s="306" t="s">
        <v>546</v>
      </c>
      <c r="E217" s="306" t="s">
        <v>100</v>
      </c>
      <c r="F217" s="306" t="s">
        <v>183</v>
      </c>
      <c r="G217" s="306">
        <v>700</v>
      </c>
      <c r="H217" s="307">
        <v>50629.658625</v>
      </c>
      <c r="I217" s="307">
        <v>41843.7487970575</v>
      </c>
    </row>
    <row r="218" s="298" customFormat="1" spans="1:9">
      <c r="A218" s="305">
        <v>39428</v>
      </c>
      <c r="B218" s="306" t="s">
        <v>151</v>
      </c>
      <c r="C218" s="306" t="s">
        <v>547</v>
      </c>
      <c r="D218" s="306" t="s">
        <v>548</v>
      </c>
      <c r="E218" s="306" t="s">
        <v>100</v>
      </c>
      <c r="F218" s="306" t="s">
        <v>183</v>
      </c>
      <c r="G218" s="306">
        <v>200</v>
      </c>
      <c r="H218" s="307">
        <v>27551.43621</v>
      </c>
      <c r="I218" s="307">
        <v>22559.2953165208</v>
      </c>
    </row>
    <row r="219" s="298" customFormat="1" spans="1:9">
      <c r="A219" s="305">
        <v>39416</v>
      </c>
      <c r="B219" s="306" t="s">
        <v>151</v>
      </c>
      <c r="C219" s="306" t="s">
        <v>549</v>
      </c>
      <c r="D219" s="306" t="s">
        <v>550</v>
      </c>
      <c r="E219" s="306" t="s">
        <v>100</v>
      </c>
      <c r="F219" s="306" t="s">
        <v>183</v>
      </c>
      <c r="G219" s="306">
        <v>1000</v>
      </c>
      <c r="H219" s="307">
        <v>77891.7825</v>
      </c>
      <c r="I219" s="307">
        <v>65748.7389999908</v>
      </c>
    </row>
    <row r="220" s="298" customFormat="1" spans="1:9">
      <c r="A220" s="305">
        <v>39157</v>
      </c>
      <c r="B220" s="306" t="s">
        <v>151</v>
      </c>
      <c r="C220" s="306" t="s">
        <v>551</v>
      </c>
      <c r="D220" s="306" t="s">
        <v>552</v>
      </c>
      <c r="E220" s="306" t="s">
        <v>100</v>
      </c>
      <c r="F220" s="306" t="s">
        <v>183</v>
      </c>
      <c r="G220" s="306">
        <v>300</v>
      </c>
      <c r="H220" s="307">
        <v>18916.57575</v>
      </c>
      <c r="I220" s="307">
        <v>16784.965805407</v>
      </c>
    </row>
    <row r="221" s="298" customFormat="1" spans="1:9">
      <c r="A221" s="305">
        <v>39157</v>
      </c>
      <c r="B221" s="306" t="s">
        <v>151</v>
      </c>
      <c r="C221" s="306" t="s">
        <v>553</v>
      </c>
      <c r="D221" s="306" t="s">
        <v>554</v>
      </c>
      <c r="E221" s="306" t="s">
        <v>123</v>
      </c>
      <c r="F221" s="306" t="s">
        <v>101</v>
      </c>
      <c r="G221" s="306">
        <v>800</v>
      </c>
      <c r="H221" s="307">
        <v>57862.467</v>
      </c>
      <c r="I221" s="307">
        <v>49240.4774749874</v>
      </c>
    </row>
    <row r="222" s="298" customFormat="1" spans="1:9">
      <c r="A222" s="305">
        <v>39106</v>
      </c>
      <c r="B222" s="306" t="s">
        <v>151</v>
      </c>
      <c r="C222" s="306" t="s">
        <v>555</v>
      </c>
      <c r="D222" s="306" t="s">
        <v>556</v>
      </c>
      <c r="E222" s="306" t="s">
        <v>123</v>
      </c>
      <c r="F222" s="306" t="s">
        <v>101</v>
      </c>
      <c r="G222" s="306">
        <v>300</v>
      </c>
      <c r="H222" s="307">
        <v>26817.027975</v>
      </c>
      <c r="I222" s="307">
        <v>28908.2494894137</v>
      </c>
    </row>
    <row r="223" s="298" customFormat="1" spans="1:9">
      <c r="A223" s="305">
        <v>39233</v>
      </c>
      <c r="B223" s="306" t="s">
        <v>151</v>
      </c>
      <c r="C223" s="306" t="s">
        <v>557</v>
      </c>
      <c r="D223" s="306" t="s">
        <v>558</v>
      </c>
      <c r="E223" s="306" t="s">
        <v>100</v>
      </c>
      <c r="F223" s="306" t="s">
        <v>145</v>
      </c>
      <c r="G223" s="306">
        <v>300</v>
      </c>
      <c r="H223" s="307">
        <v>27373.39785</v>
      </c>
      <c r="I223" s="307">
        <v>29534.3828710983</v>
      </c>
    </row>
    <row r="224" s="298" customFormat="1" spans="1:9">
      <c r="A224" s="305">
        <v>39106</v>
      </c>
      <c r="B224" s="306" t="s">
        <v>151</v>
      </c>
      <c r="C224" s="306" t="s">
        <v>559</v>
      </c>
      <c r="D224" s="306" t="s">
        <v>560</v>
      </c>
      <c r="E224" s="306" t="s">
        <v>219</v>
      </c>
      <c r="F224" s="306" t="s">
        <v>183</v>
      </c>
      <c r="G224" s="306">
        <v>300</v>
      </c>
      <c r="H224" s="307">
        <v>29665.641735</v>
      </c>
      <c r="I224" s="307">
        <v>30691.9160709685</v>
      </c>
    </row>
    <row r="225" s="298" customFormat="1" spans="1:9">
      <c r="A225" s="305">
        <v>39126</v>
      </c>
      <c r="B225" s="306" t="s">
        <v>561</v>
      </c>
      <c r="C225" s="306" t="s">
        <v>562</v>
      </c>
      <c r="D225" s="306" t="s">
        <v>563</v>
      </c>
      <c r="E225" s="306" t="s">
        <v>219</v>
      </c>
      <c r="F225" s="306" t="s">
        <v>183</v>
      </c>
      <c r="G225" s="306">
        <v>350</v>
      </c>
      <c r="H225" s="307">
        <v>45696.5124</v>
      </c>
      <c r="I225" s="307">
        <v>35954.5218537886</v>
      </c>
    </row>
    <row r="226" s="298" customFormat="1" spans="1:9">
      <c r="A226" s="305">
        <v>39162</v>
      </c>
      <c r="B226" s="306" t="s">
        <v>561</v>
      </c>
      <c r="C226" s="306" t="s">
        <v>564</v>
      </c>
      <c r="D226" s="306" t="s">
        <v>565</v>
      </c>
      <c r="E226" s="306" t="s">
        <v>219</v>
      </c>
      <c r="F226" s="306" t="s">
        <v>183</v>
      </c>
      <c r="G226" s="306">
        <v>350</v>
      </c>
      <c r="H226" s="307">
        <v>15188.8975875</v>
      </c>
      <c r="I226" s="307">
        <v>14452.3386693581</v>
      </c>
    </row>
    <row r="227" s="298" customFormat="1" spans="1:9">
      <c r="A227" s="305">
        <v>39200</v>
      </c>
      <c r="B227" s="306" t="s">
        <v>561</v>
      </c>
      <c r="C227" s="306" t="s">
        <v>566</v>
      </c>
      <c r="D227" s="306" t="s">
        <v>567</v>
      </c>
      <c r="E227" s="306" t="s">
        <v>219</v>
      </c>
      <c r="F227" s="306" t="s">
        <v>183</v>
      </c>
      <c r="G227" s="306">
        <v>750</v>
      </c>
      <c r="H227" s="307">
        <v>36164.041875</v>
      </c>
      <c r="I227" s="307">
        <v>28763.8345829052</v>
      </c>
    </row>
    <row r="228" s="298" customFormat="1" spans="1:9">
      <c r="A228" s="305">
        <v>39227</v>
      </c>
      <c r="B228" s="306" t="s">
        <v>561</v>
      </c>
      <c r="C228" s="306" t="s">
        <v>568</v>
      </c>
      <c r="D228" s="306" t="s">
        <v>569</v>
      </c>
      <c r="E228" s="306" t="s">
        <v>219</v>
      </c>
      <c r="F228" s="306" t="s">
        <v>183</v>
      </c>
      <c r="G228" s="306">
        <v>350</v>
      </c>
      <c r="H228" s="307">
        <v>25963.9275</v>
      </c>
      <c r="I228" s="307">
        <v>21767.5283220606</v>
      </c>
    </row>
    <row r="229" s="298" customFormat="1" spans="1:9">
      <c r="A229" s="305">
        <v>39106</v>
      </c>
      <c r="B229" s="306" t="s">
        <v>310</v>
      </c>
      <c r="C229" s="306" t="s">
        <v>570</v>
      </c>
      <c r="D229" s="306" t="s">
        <v>571</v>
      </c>
      <c r="E229" s="306" t="s">
        <v>100</v>
      </c>
      <c r="F229" s="306" t="s">
        <v>183</v>
      </c>
      <c r="G229" s="306">
        <v>400</v>
      </c>
      <c r="H229" s="307">
        <v>45963.56994</v>
      </c>
      <c r="I229" s="307">
        <v>35530.3629382312</v>
      </c>
    </row>
    <row r="230" s="298" customFormat="1" spans="1:9">
      <c r="A230" s="305">
        <v>39126</v>
      </c>
      <c r="B230" s="306" t="s">
        <v>310</v>
      </c>
      <c r="C230" s="306" t="s">
        <v>572</v>
      </c>
      <c r="D230" s="306" t="s">
        <v>573</v>
      </c>
      <c r="E230" s="306" t="s">
        <v>100</v>
      </c>
      <c r="F230" s="306" t="s">
        <v>183</v>
      </c>
      <c r="G230" s="306">
        <v>400</v>
      </c>
      <c r="H230" s="307">
        <v>26854.1193</v>
      </c>
      <c r="I230" s="307">
        <v>21047.7288515936</v>
      </c>
    </row>
    <row r="231" s="298" customFormat="1" spans="1:9">
      <c r="A231" s="305">
        <v>39162</v>
      </c>
      <c r="B231" s="306" t="s">
        <v>310</v>
      </c>
      <c r="C231" s="306" t="s">
        <v>574</v>
      </c>
      <c r="D231" s="306" t="s">
        <v>575</v>
      </c>
      <c r="E231" s="306" t="s">
        <v>100</v>
      </c>
      <c r="F231" s="306" t="s">
        <v>183</v>
      </c>
      <c r="G231" s="306">
        <v>400</v>
      </c>
      <c r="H231" s="307">
        <v>24331.9092</v>
      </c>
      <c r="I231" s="307">
        <v>19031.6750778621</v>
      </c>
    </row>
    <row r="232" s="298" customFormat="1" spans="1:9">
      <c r="A232" s="305">
        <v>39200</v>
      </c>
      <c r="B232" s="306" t="s">
        <v>310</v>
      </c>
      <c r="C232" s="306" t="s">
        <v>576</v>
      </c>
      <c r="D232" s="306" t="s">
        <v>577</v>
      </c>
      <c r="E232" s="306" t="s">
        <v>100</v>
      </c>
      <c r="F232" s="306" t="s">
        <v>183</v>
      </c>
      <c r="G232" s="306">
        <v>500</v>
      </c>
      <c r="H232" s="307">
        <v>44249.950725</v>
      </c>
      <c r="I232" s="307">
        <v>34887.2102733717</v>
      </c>
    </row>
    <row r="233" s="298" customFormat="1" spans="1:9">
      <c r="A233" s="305">
        <v>39227</v>
      </c>
      <c r="B233" s="306" t="s">
        <v>310</v>
      </c>
      <c r="C233" s="306" t="s">
        <v>578</v>
      </c>
      <c r="D233" s="306" t="s">
        <v>579</v>
      </c>
      <c r="E233" s="306" t="s">
        <v>100</v>
      </c>
      <c r="F233" s="306" t="s">
        <v>183</v>
      </c>
      <c r="G233" s="306">
        <v>600</v>
      </c>
      <c r="H233" s="307">
        <v>44109.00369</v>
      </c>
      <c r="I233" s="307">
        <v>34342.3342222392</v>
      </c>
    </row>
    <row r="234" s="298" customFormat="1" spans="1:9">
      <c r="A234" s="305">
        <v>39162</v>
      </c>
      <c r="B234" s="306" t="s">
        <v>310</v>
      </c>
      <c r="C234" s="306" t="s">
        <v>580</v>
      </c>
      <c r="D234" s="306" t="s">
        <v>581</v>
      </c>
      <c r="E234" s="306" t="s">
        <v>123</v>
      </c>
      <c r="F234" s="306" t="s">
        <v>101</v>
      </c>
      <c r="G234" s="306">
        <v>500</v>
      </c>
      <c r="H234" s="307">
        <v>49516.918875</v>
      </c>
      <c r="I234" s="307">
        <v>35842.3507168119</v>
      </c>
    </row>
    <row r="235" s="298" customFormat="1" spans="1:9">
      <c r="A235" s="305">
        <v>39200</v>
      </c>
      <c r="B235" s="306" t="s">
        <v>310</v>
      </c>
      <c r="C235" s="306" t="s">
        <v>582</v>
      </c>
      <c r="D235" s="306" t="s">
        <v>583</v>
      </c>
      <c r="E235" s="306" t="s">
        <v>123</v>
      </c>
      <c r="F235" s="306" t="s">
        <v>101</v>
      </c>
      <c r="G235" s="306">
        <v>850</v>
      </c>
      <c r="H235" s="307">
        <v>133487.9695425</v>
      </c>
      <c r="I235" s="307">
        <v>105034.779499424</v>
      </c>
    </row>
    <row r="236" s="298" customFormat="1" spans="1:9">
      <c r="A236" s="305">
        <v>39227</v>
      </c>
      <c r="B236" s="306" t="s">
        <v>310</v>
      </c>
      <c r="C236" s="306" t="s">
        <v>584</v>
      </c>
      <c r="D236" s="306" t="s">
        <v>585</v>
      </c>
      <c r="E236" s="306" t="s">
        <v>123</v>
      </c>
      <c r="F236" s="306" t="s">
        <v>101</v>
      </c>
      <c r="G236" s="306">
        <v>300</v>
      </c>
      <c r="H236" s="307">
        <v>40436.962515</v>
      </c>
      <c r="I236" s="307">
        <v>33046.9716418798</v>
      </c>
    </row>
    <row r="237" s="298" customFormat="1" spans="1:9">
      <c r="A237" s="305">
        <v>39251</v>
      </c>
      <c r="B237" s="306" t="s">
        <v>310</v>
      </c>
      <c r="C237" s="306" t="s">
        <v>586</v>
      </c>
      <c r="D237" s="306" t="s">
        <v>587</v>
      </c>
      <c r="E237" s="306" t="s">
        <v>123</v>
      </c>
      <c r="F237" s="306" t="s">
        <v>101</v>
      </c>
      <c r="G237" s="306">
        <v>400</v>
      </c>
      <c r="H237" s="307">
        <v>24331.9092</v>
      </c>
      <c r="I237" s="307">
        <v>19038.4950778621</v>
      </c>
    </row>
    <row r="238" s="298" customFormat="1" spans="1:9">
      <c r="A238" s="305">
        <v>39282</v>
      </c>
      <c r="B238" s="306" t="s">
        <v>310</v>
      </c>
      <c r="C238" s="306" t="s">
        <v>588</v>
      </c>
      <c r="D238" s="306" t="s">
        <v>589</v>
      </c>
      <c r="E238" s="306" t="s">
        <v>123</v>
      </c>
      <c r="F238" s="306" t="s">
        <v>101</v>
      </c>
      <c r="G238" s="306">
        <v>500</v>
      </c>
      <c r="H238" s="307">
        <v>36757.503075</v>
      </c>
      <c r="I238" s="307">
        <v>22331.2550309522</v>
      </c>
    </row>
    <row r="239" s="298" customFormat="1" spans="1:9">
      <c r="A239" s="305">
        <v>39316</v>
      </c>
      <c r="B239" s="306" t="s">
        <v>310</v>
      </c>
      <c r="C239" s="306" t="s">
        <v>590</v>
      </c>
      <c r="D239" s="306" t="s">
        <v>591</v>
      </c>
      <c r="E239" s="306" t="s">
        <v>123</v>
      </c>
      <c r="F239" s="306" t="s">
        <v>101</v>
      </c>
      <c r="G239" s="306">
        <v>400</v>
      </c>
      <c r="H239" s="307">
        <v>39613.5351</v>
      </c>
      <c r="I239" s="307">
        <v>28728.0088599835</v>
      </c>
    </row>
    <row r="240" s="298" customFormat="1" spans="1:9">
      <c r="A240" s="305">
        <v>39343</v>
      </c>
      <c r="B240" s="306" t="s">
        <v>310</v>
      </c>
      <c r="C240" s="306" t="s">
        <v>592</v>
      </c>
      <c r="D240" s="306" t="s">
        <v>593</v>
      </c>
      <c r="E240" s="306" t="s">
        <v>123</v>
      </c>
      <c r="F240" s="306" t="s">
        <v>101</v>
      </c>
      <c r="G240" s="306">
        <v>700</v>
      </c>
      <c r="H240" s="307">
        <v>109931.269035</v>
      </c>
      <c r="I240" s="307">
        <v>86599.4896779757</v>
      </c>
    </row>
    <row r="241" s="298" customFormat="1" spans="1:9">
      <c r="A241" s="305">
        <v>39377</v>
      </c>
      <c r="B241" s="306" t="s">
        <v>310</v>
      </c>
      <c r="C241" s="306" t="s">
        <v>594</v>
      </c>
      <c r="D241" s="306" t="s">
        <v>595</v>
      </c>
      <c r="E241" s="306" t="s">
        <v>123</v>
      </c>
      <c r="F241" s="306" t="s">
        <v>101</v>
      </c>
      <c r="G241" s="306">
        <v>200</v>
      </c>
      <c r="H241" s="307">
        <v>3234.36354</v>
      </c>
      <c r="I241" s="307">
        <v>1287.40692906744</v>
      </c>
    </row>
    <row r="242" s="298" customFormat="1" spans="1:9">
      <c r="A242" s="305">
        <v>39413</v>
      </c>
      <c r="B242" s="306" t="s">
        <v>310</v>
      </c>
      <c r="C242" s="306" t="s">
        <v>596</v>
      </c>
      <c r="D242" s="306" t="s">
        <v>597</v>
      </c>
      <c r="E242" s="306" t="s">
        <v>123</v>
      </c>
      <c r="F242" s="306" t="s">
        <v>101</v>
      </c>
      <c r="G242" s="306">
        <v>200</v>
      </c>
      <c r="H242" s="307">
        <v>3234.36354</v>
      </c>
      <c r="I242" s="307">
        <v>1274.08717217074</v>
      </c>
    </row>
    <row r="243" s="298" customFormat="1" spans="1:9">
      <c r="A243" s="305">
        <v>39428</v>
      </c>
      <c r="B243" s="306" t="s">
        <v>310</v>
      </c>
      <c r="C243" s="306" t="s">
        <v>598</v>
      </c>
      <c r="D243" s="306" t="s">
        <v>599</v>
      </c>
      <c r="E243" s="306" t="s">
        <v>123</v>
      </c>
      <c r="F243" s="306" t="s">
        <v>101</v>
      </c>
      <c r="G243" s="306">
        <v>200</v>
      </c>
      <c r="H243" s="307">
        <v>3234.36354</v>
      </c>
      <c r="I243" s="307">
        <v>1414.55788118249</v>
      </c>
    </row>
    <row r="244" s="298" customFormat="1" spans="1:9">
      <c r="A244" s="305">
        <v>39279</v>
      </c>
      <c r="B244" s="306" t="s">
        <v>310</v>
      </c>
      <c r="C244" s="306" t="s">
        <v>600</v>
      </c>
      <c r="D244" s="306" t="s">
        <v>601</v>
      </c>
      <c r="E244" s="306" t="s">
        <v>123</v>
      </c>
      <c r="F244" s="306" t="s">
        <v>183</v>
      </c>
      <c r="G244" s="306">
        <v>500</v>
      </c>
      <c r="H244" s="307">
        <v>8085.90885</v>
      </c>
      <c r="I244" s="307">
        <v>3179.89670644695</v>
      </c>
    </row>
    <row r="245" s="298" customFormat="1" spans="1:9">
      <c r="A245" s="305">
        <v>39339</v>
      </c>
      <c r="B245" s="306" t="s">
        <v>310</v>
      </c>
      <c r="C245" s="306" t="s">
        <v>602</v>
      </c>
      <c r="D245" s="306" t="s">
        <v>603</v>
      </c>
      <c r="E245" s="306" t="s">
        <v>123</v>
      </c>
      <c r="F245" s="306" t="s">
        <v>183</v>
      </c>
      <c r="G245" s="306">
        <v>500</v>
      </c>
      <c r="H245" s="307">
        <v>8085.90885</v>
      </c>
      <c r="I245" s="307">
        <v>3146.59849984672</v>
      </c>
    </row>
    <row r="246" s="298" customFormat="1" spans="1:9">
      <c r="A246" s="305">
        <v>39374</v>
      </c>
      <c r="B246" s="306" t="s">
        <v>310</v>
      </c>
      <c r="C246" s="306" t="s">
        <v>604</v>
      </c>
      <c r="D246" s="306" t="s">
        <v>605</v>
      </c>
      <c r="E246" s="306" t="s">
        <v>123</v>
      </c>
      <c r="F246" s="306" t="s">
        <v>183</v>
      </c>
      <c r="G246" s="306">
        <v>500</v>
      </c>
      <c r="H246" s="307">
        <v>8085.90885</v>
      </c>
      <c r="I246" s="307">
        <v>3486.91914559292</v>
      </c>
    </row>
    <row r="247" s="298" customFormat="1" spans="1:9">
      <c r="A247" s="305">
        <v>39406</v>
      </c>
      <c r="B247" s="306" t="s">
        <v>190</v>
      </c>
      <c r="C247" s="306" t="s">
        <v>606</v>
      </c>
      <c r="D247" s="306" t="s">
        <v>607</v>
      </c>
      <c r="E247" s="306" t="s">
        <v>123</v>
      </c>
      <c r="F247" s="306" t="s">
        <v>183</v>
      </c>
      <c r="G247" s="306">
        <v>500</v>
      </c>
      <c r="H247" s="307">
        <v>11090.306175</v>
      </c>
      <c r="I247" s="307">
        <v>6873.55011738499</v>
      </c>
    </row>
    <row r="248" s="298" customFormat="1" spans="1:9">
      <c r="A248" s="305">
        <v>39114</v>
      </c>
      <c r="B248" s="306" t="s">
        <v>190</v>
      </c>
      <c r="C248" s="306" t="s">
        <v>608</v>
      </c>
      <c r="D248" s="306" t="s">
        <v>609</v>
      </c>
      <c r="E248" s="306" t="s">
        <v>422</v>
      </c>
      <c r="F248" s="306" t="s">
        <v>610</v>
      </c>
      <c r="G248" s="306">
        <v>504</v>
      </c>
      <c r="H248" s="307">
        <v>10506.0436236</v>
      </c>
      <c r="I248" s="307">
        <v>6107.17275430127</v>
      </c>
    </row>
    <row r="249" s="298" customFormat="1" spans="1:9">
      <c r="A249" s="305">
        <v>39126</v>
      </c>
      <c r="B249" s="306" t="s">
        <v>190</v>
      </c>
      <c r="C249" s="306" t="s">
        <v>611</v>
      </c>
      <c r="D249" s="306" t="s">
        <v>612</v>
      </c>
      <c r="E249" s="306" t="s">
        <v>123</v>
      </c>
      <c r="F249" s="306" t="s">
        <v>101</v>
      </c>
      <c r="G249" s="306">
        <v>504</v>
      </c>
      <c r="H249" s="307">
        <v>10506.0436236</v>
      </c>
      <c r="I249" s="307">
        <v>6106.89275430127</v>
      </c>
    </row>
    <row r="250" s="298" customFormat="1" spans="1:9">
      <c r="A250" s="305">
        <v>39416</v>
      </c>
      <c r="B250" s="306" t="s">
        <v>148</v>
      </c>
      <c r="C250" s="306" t="s">
        <v>613</v>
      </c>
      <c r="D250" s="306" t="s">
        <v>614</v>
      </c>
      <c r="E250" s="306" t="s">
        <v>100</v>
      </c>
      <c r="F250" s="306" t="s">
        <v>183</v>
      </c>
      <c r="G250" s="306">
        <v>120</v>
      </c>
      <c r="H250" s="307">
        <v>2848.61376</v>
      </c>
      <c r="I250" s="307">
        <v>1862.40844303719</v>
      </c>
    </row>
    <row r="251" s="298" customFormat="1" spans="1:9">
      <c r="A251" s="305">
        <v>39416</v>
      </c>
      <c r="B251" s="306" t="s">
        <v>148</v>
      </c>
      <c r="C251" s="306" t="s">
        <v>615</v>
      </c>
      <c r="D251" s="306" t="s">
        <v>616</v>
      </c>
      <c r="E251" s="306" t="s">
        <v>100</v>
      </c>
      <c r="F251" s="306" t="s">
        <v>183</v>
      </c>
      <c r="G251" s="306">
        <v>200</v>
      </c>
      <c r="H251" s="307">
        <v>4436.12247</v>
      </c>
      <c r="I251" s="307">
        <v>2896.92488295095</v>
      </c>
    </row>
    <row r="252" s="298" customFormat="1" spans="1:9">
      <c r="A252" s="305">
        <v>39416</v>
      </c>
      <c r="B252" s="306" t="s">
        <v>310</v>
      </c>
      <c r="C252" s="306" t="s">
        <v>617</v>
      </c>
      <c r="D252" s="306" t="s">
        <v>618</v>
      </c>
      <c r="E252" s="306" t="s">
        <v>100</v>
      </c>
      <c r="F252" s="306" t="s">
        <v>183</v>
      </c>
      <c r="G252" s="306">
        <v>180</v>
      </c>
      <c r="H252" s="307">
        <v>5581.502586</v>
      </c>
      <c r="I252" s="307">
        <v>4044.80066277819</v>
      </c>
    </row>
    <row r="253" s="298" customFormat="1" spans="1:9">
      <c r="A253" s="305">
        <v>39416</v>
      </c>
      <c r="B253" s="306" t="s">
        <v>619</v>
      </c>
      <c r="C253" s="306" t="s">
        <v>620</v>
      </c>
      <c r="D253" s="306" t="s">
        <v>621</v>
      </c>
      <c r="E253" s="306" t="s">
        <v>100</v>
      </c>
      <c r="F253" s="306" t="s">
        <v>183</v>
      </c>
      <c r="G253" s="306">
        <v>357</v>
      </c>
      <c r="H253" s="307">
        <v>9745.8198264</v>
      </c>
      <c r="I253" s="307">
        <v>8702.00425525145</v>
      </c>
    </row>
    <row r="254" s="298" customFormat="1" spans="1:9">
      <c r="A254" s="305">
        <v>39416</v>
      </c>
      <c r="B254" s="306" t="s">
        <v>619</v>
      </c>
      <c r="C254" s="306" t="s">
        <v>622</v>
      </c>
      <c r="D254" s="306" t="s">
        <v>623</v>
      </c>
      <c r="E254" s="306" t="s">
        <v>100</v>
      </c>
      <c r="F254" s="306" t="s">
        <v>183</v>
      </c>
      <c r="G254" s="306">
        <v>357</v>
      </c>
      <c r="H254" s="307">
        <v>9745.8198264</v>
      </c>
      <c r="I254" s="307">
        <v>8780.28537895878</v>
      </c>
    </row>
    <row r="255" s="298" customFormat="1" spans="1:9">
      <c r="A255" s="305">
        <v>39416</v>
      </c>
      <c r="B255" s="306" t="s">
        <v>619</v>
      </c>
      <c r="C255" s="306" t="s">
        <v>624</v>
      </c>
      <c r="D255" s="306" t="s">
        <v>625</v>
      </c>
      <c r="E255" s="306" t="s">
        <v>100</v>
      </c>
      <c r="F255" s="306" t="s">
        <v>183</v>
      </c>
      <c r="G255" s="306">
        <v>492</v>
      </c>
      <c r="H255" s="307">
        <v>11971.2993264</v>
      </c>
      <c r="I255" s="307">
        <v>11462.5053737332</v>
      </c>
    </row>
    <row r="256" s="298" customFormat="1" spans="1:9">
      <c r="A256" s="305">
        <v>39428</v>
      </c>
      <c r="B256" s="306" t="s">
        <v>619</v>
      </c>
      <c r="C256" s="306" t="s">
        <v>626</v>
      </c>
      <c r="D256" s="306" t="s">
        <v>627</v>
      </c>
      <c r="E256" s="306" t="s">
        <v>100</v>
      </c>
      <c r="F256" s="306" t="s">
        <v>183</v>
      </c>
      <c r="G256" s="306">
        <v>492</v>
      </c>
      <c r="H256" s="307">
        <v>11971.2993264</v>
      </c>
      <c r="I256" s="307">
        <v>11322.3598855221</v>
      </c>
    </row>
    <row r="257" s="298" customFormat="1" spans="1:9">
      <c r="A257" s="305">
        <v>39416</v>
      </c>
      <c r="B257" s="306" t="s">
        <v>628</v>
      </c>
      <c r="C257" s="306" t="s">
        <v>629</v>
      </c>
      <c r="D257" s="306" t="s">
        <v>630</v>
      </c>
      <c r="E257" s="306" t="s">
        <v>100</v>
      </c>
      <c r="F257" s="306" t="s">
        <v>183</v>
      </c>
      <c r="G257" s="306">
        <v>600</v>
      </c>
      <c r="H257" s="307">
        <v>19673.23878</v>
      </c>
      <c r="I257" s="307">
        <v>16156.1021045793</v>
      </c>
    </row>
    <row r="258" s="298" customFormat="1" spans="1:9">
      <c r="A258" s="305">
        <v>39279</v>
      </c>
      <c r="B258" s="306" t="s">
        <v>628</v>
      </c>
      <c r="C258" s="306" t="s">
        <v>631</v>
      </c>
      <c r="D258" s="306" t="s">
        <v>632</v>
      </c>
      <c r="E258" s="306" t="s">
        <v>100</v>
      </c>
      <c r="F258" s="306" t="s">
        <v>183</v>
      </c>
      <c r="G258" s="306">
        <v>600</v>
      </c>
      <c r="H258" s="307">
        <v>25904.58138</v>
      </c>
      <c r="I258" s="307">
        <v>21108.1814128361</v>
      </c>
    </row>
    <row r="259" s="298" customFormat="1" spans="1:9">
      <c r="A259" s="305">
        <v>39339</v>
      </c>
      <c r="B259" s="306" t="s">
        <v>628</v>
      </c>
      <c r="C259" s="306" t="s">
        <v>633</v>
      </c>
      <c r="D259" s="306" t="s">
        <v>634</v>
      </c>
      <c r="E259" s="306" t="s">
        <v>100</v>
      </c>
      <c r="F259" s="306" t="s">
        <v>183</v>
      </c>
      <c r="G259" s="306">
        <v>552</v>
      </c>
      <c r="H259" s="307">
        <v>28950.8177196</v>
      </c>
      <c r="I259" s="307">
        <v>13483.0516893082</v>
      </c>
    </row>
    <row r="260" s="298" customFormat="1" spans="1:9">
      <c r="A260" s="305">
        <v>39374</v>
      </c>
      <c r="B260" s="306" t="s">
        <v>628</v>
      </c>
      <c r="C260" s="306" t="s">
        <v>635</v>
      </c>
      <c r="D260" s="306" t="s">
        <v>636</v>
      </c>
      <c r="E260" s="306" t="s">
        <v>100</v>
      </c>
      <c r="F260" s="306" t="s">
        <v>183</v>
      </c>
      <c r="G260" s="306">
        <v>560</v>
      </c>
      <c r="H260" s="307">
        <v>38468.154984</v>
      </c>
      <c r="I260" s="307">
        <v>34171.5563346691</v>
      </c>
    </row>
    <row r="261" s="298" customFormat="1" spans="1:9">
      <c r="A261" s="305">
        <v>39406</v>
      </c>
      <c r="B261" s="306" t="s">
        <v>637</v>
      </c>
      <c r="C261" s="306" t="s">
        <v>638</v>
      </c>
      <c r="D261" s="306" t="s">
        <v>639</v>
      </c>
      <c r="E261" s="306" t="s">
        <v>100</v>
      </c>
      <c r="F261" s="306" t="s">
        <v>183</v>
      </c>
      <c r="G261" s="306">
        <v>5907</v>
      </c>
      <c r="H261" s="307">
        <v>161256.4641864</v>
      </c>
      <c r="I261" s="307">
        <v>142566.332492442</v>
      </c>
    </row>
    <row r="262" s="298" customFormat="1" spans="1:9">
      <c r="A262" s="305">
        <v>39416</v>
      </c>
      <c r="B262" s="306" t="s">
        <v>637</v>
      </c>
      <c r="C262" s="306" t="s">
        <v>640</v>
      </c>
      <c r="D262" s="306" t="s">
        <v>641</v>
      </c>
      <c r="E262" s="306" t="s">
        <v>123</v>
      </c>
      <c r="F262" s="306" t="s">
        <v>180</v>
      </c>
      <c r="G262" s="306">
        <v>5907</v>
      </c>
      <c r="H262" s="307">
        <v>161256.4641864</v>
      </c>
      <c r="I262" s="307">
        <v>142605.587541123</v>
      </c>
    </row>
    <row r="263" s="298" customFormat="1" spans="1:9">
      <c r="A263" s="305">
        <v>39416</v>
      </c>
      <c r="B263" s="306" t="s">
        <v>637</v>
      </c>
      <c r="C263" s="306" t="s">
        <v>642</v>
      </c>
      <c r="D263" s="306" t="s">
        <v>643</v>
      </c>
      <c r="E263" s="306" t="s">
        <v>123</v>
      </c>
      <c r="F263" s="306" t="s">
        <v>183</v>
      </c>
      <c r="G263" s="306">
        <v>4104</v>
      </c>
      <c r="H263" s="307">
        <v>146742.7770792</v>
      </c>
      <c r="I263" s="307">
        <v>136749.042661669</v>
      </c>
    </row>
    <row r="264" s="298" customFormat="1" spans="1:9">
      <c r="A264" s="305">
        <v>39416</v>
      </c>
      <c r="B264" s="306" t="s">
        <v>644</v>
      </c>
      <c r="C264" s="306" t="s">
        <v>645</v>
      </c>
      <c r="D264" s="306" t="s">
        <v>646</v>
      </c>
      <c r="E264" s="306" t="s">
        <v>123</v>
      </c>
      <c r="F264" s="306" t="s">
        <v>183</v>
      </c>
      <c r="G264" s="306">
        <v>2300</v>
      </c>
      <c r="H264" s="307">
        <v>122846.4684</v>
      </c>
      <c r="I264" s="307">
        <v>96140.5422430184</v>
      </c>
    </row>
    <row r="265" s="298" customFormat="1" spans="1:9">
      <c r="A265" s="305">
        <v>39416</v>
      </c>
      <c r="B265" s="306" t="s">
        <v>644</v>
      </c>
      <c r="C265" s="306" t="s">
        <v>647</v>
      </c>
      <c r="D265" s="306" t="s">
        <v>648</v>
      </c>
      <c r="E265" s="306" t="s">
        <v>123</v>
      </c>
      <c r="F265" s="306" t="s">
        <v>183</v>
      </c>
      <c r="G265" s="306">
        <v>1150</v>
      </c>
      <c r="H265" s="307">
        <v>61423.2342</v>
      </c>
      <c r="I265" s="307">
        <v>48373.0848020938</v>
      </c>
    </row>
    <row r="266" s="298" customFormat="1" spans="1:9">
      <c r="A266" s="305">
        <v>39416</v>
      </c>
      <c r="B266" s="306" t="s">
        <v>644</v>
      </c>
      <c r="C266" s="306" t="s">
        <v>649</v>
      </c>
      <c r="D266" s="306" t="s">
        <v>650</v>
      </c>
      <c r="E266" s="306" t="s">
        <v>123</v>
      </c>
      <c r="F266" s="306" t="s">
        <v>183</v>
      </c>
      <c r="G266" s="306">
        <v>1150</v>
      </c>
      <c r="H266" s="307">
        <v>61423.2342</v>
      </c>
      <c r="I266" s="307">
        <v>44929.9832404204</v>
      </c>
    </row>
    <row r="267" s="298" customFormat="1" spans="1:9">
      <c r="A267" s="305">
        <v>39416</v>
      </c>
      <c r="B267" s="306" t="s">
        <v>651</v>
      </c>
      <c r="C267" s="306" t="s">
        <v>652</v>
      </c>
      <c r="D267" s="306" t="s">
        <v>653</v>
      </c>
      <c r="E267" s="306" t="s">
        <v>123</v>
      </c>
      <c r="F267" s="306" t="s">
        <v>183</v>
      </c>
      <c r="G267" s="306">
        <v>2300</v>
      </c>
      <c r="H267" s="307">
        <v>122846.4684</v>
      </c>
      <c r="I267" s="307">
        <v>109820.834307254</v>
      </c>
    </row>
    <row r="268" s="298" customFormat="1" spans="1:9">
      <c r="A268" s="305">
        <v>39416</v>
      </c>
      <c r="B268" s="306" t="s">
        <v>651</v>
      </c>
      <c r="C268" s="306" t="s">
        <v>654</v>
      </c>
      <c r="D268" s="306" t="s">
        <v>655</v>
      </c>
      <c r="E268" s="306" t="s">
        <v>123</v>
      </c>
      <c r="F268" s="306" t="s">
        <v>183</v>
      </c>
      <c r="G268" s="306">
        <v>1150</v>
      </c>
      <c r="H268" s="307">
        <v>61423.2342</v>
      </c>
      <c r="I268" s="307">
        <v>53433.7827402225</v>
      </c>
    </row>
    <row r="269" s="298" customFormat="1" spans="1:9">
      <c r="A269" s="305">
        <v>39416</v>
      </c>
      <c r="B269" s="306" t="s">
        <v>651</v>
      </c>
      <c r="C269" s="306" t="s">
        <v>656</v>
      </c>
      <c r="D269" s="306" t="s">
        <v>657</v>
      </c>
      <c r="E269" s="306" t="s">
        <v>123</v>
      </c>
      <c r="F269" s="306" t="s">
        <v>183</v>
      </c>
      <c r="G269" s="306">
        <v>1150</v>
      </c>
      <c r="H269" s="307">
        <v>61423.2342</v>
      </c>
      <c r="I269" s="307">
        <v>50038.8118346428</v>
      </c>
    </row>
    <row r="270" s="298" customFormat="1" spans="1:9">
      <c r="A270" s="305">
        <v>39428</v>
      </c>
      <c r="B270" s="306" t="s">
        <v>658</v>
      </c>
      <c r="C270" s="306" t="s">
        <v>659</v>
      </c>
      <c r="D270" s="306" t="s">
        <v>660</v>
      </c>
      <c r="E270" s="306" t="s">
        <v>123</v>
      </c>
      <c r="F270" s="306" t="s">
        <v>183</v>
      </c>
      <c r="G270" s="306">
        <v>1000</v>
      </c>
      <c r="H270" s="307">
        <v>46660.88685</v>
      </c>
      <c r="I270" s="307">
        <v>33542.1472005336</v>
      </c>
    </row>
    <row r="271" s="298" customFormat="1" spans="1:9">
      <c r="A271" s="305">
        <v>39416</v>
      </c>
      <c r="B271" s="306" t="s">
        <v>97</v>
      </c>
      <c r="C271" s="306" t="s">
        <v>661</v>
      </c>
      <c r="D271" s="306" t="s">
        <v>662</v>
      </c>
      <c r="E271" s="306" t="s">
        <v>123</v>
      </c>
      <c r="F271" s="306" t="s">
        <v>183</v>
      </c>
      <c r="G271" s="306">
        <v>4500</v>
      </c>
      <c r="H271" s="307">
        <v>307449.992925</v>
      </c>
      <c r="I271" s="307">
        <v>295624.356807118</v>
      </c>
    </row>
    <row r="272" s="298" customFormat="1" spans="1:9">
      <c r="A272" s="305">
        <v>39309</v>
      </c>
      <c r="B272" s="306" t="s">
        <v>97</v>
      </c>
      <c r="C272" s="306" t="s">
        <v>663</v>
      </c>
      <c r="D272" s="306" t="s">
        <v>664</v>
      </c>
      <c r="E272" s="306" t="s">
        <v>100</v>
      </c>
      <c r="F272" s="306" t="s">
        <v>145</v>
      </c>
      <c r="G272" s="306">
        <v>2000</v>
      </c>
      <c r="H272" s="307">
        <v>213200.9361</v>
      </c>
      <c r="I272" s="307">
        <v>207873.76506101</v>
      </c>
    </row>
    <row r="273" s="298" customFormat="1" spans="1:9">
      <c r="A273" s="305">
        <v>39120</v>
      </c>
      <c r="B273" s="306" t="s">
        <v>665</v>
      </c>
      <c r="C273" s="306" t="s">
        <v>666</v>
      </c>
      <c r="D273" s="306" t="s">
        <v>667</v>
      </c>
      <c r="E273" s="306" t="s">
        <v>422</v>
      </c>
      <c r="F273" s="306" t="s">
        <v>180</v>
      </c>
      <c r="G273" s="306">
        <v>1500</v>
      </c>
      <c r="H273" s="307">
        <v>69991.330275</v>
      </c>
      <c r="I273" s="307">
        <v>52270.3541714038</v>
      </c>
    </row>
    <row r="274" s="298" customFormat="1" spans="1:9">
      <c r="A274" s="305">
        <v>39157</v>
      </c>
      <c r="B274" s="306" t="s">
        <v>151</v>
      </c>
      <c r="C274" s="333" t="s">
        <v>668</v>
      </c>
      <c r="D274" s="333" t="s">
        <v>669</v>
      </c>
      <c r="E274" s="306" t="s">
        <v>123</v>
      </c>
      <c r="F274" s="306" t="s">
        <v>183</v>
      </c>
      <c r="G274" s="306">
        <v>295</v>
      </c>
      <c r="H274" s="307">
        <v>31447.13807475</v>
      </c>
      <c r="I274" s="307">
        <v>21648.3350940949</v>
      </c>
    </row>
    <row r="275" s="298" customFormat="1" spans="1:9">
      <c r="A275" s="305">
        <v>39200</v>
      </c>
      <c r="B275" s="306" t="s">
        <v>151</v>
      </c>
      <c r="C275" s="306" t="s">
        <v>670</v>
      </c>
      <c r="D275" s="306" t="s">
        <v>671</v>
      </c>
      <c r="E275" s="306" t="s">
        <v>100</v>
      </c>
      <c r="F275" s="306" t="s">
        <v>169</v>
      </c>
      <c r="G275" s="306">
        <v>2000</v>
      </c>
      <c r="H275" s="307">
        <v>213200.9361</v>
      </c>
      <c r="I275" s="307">
        <v>196237.315561141</v>
      </c>
    </row>
    <row r="276" s="298" customFormat="1" spans="1:9">
      <c r="A276" s="305">
        <v>39282</v>
      </c>
      <c r="B276" s="306" t="s">
        <v>151</v>
      </c>
      <c r="C276" s="306" t="s">
        <v>672</v>
      </c>
      <c r="D276" s="306" t="s">
        <v>673</v>
      </c>
      <c r="E276" s="306" t="s">
        <v>219</v>
      </c>
      <c r="F276" s="306" t="s">
        <v>183</v>
      </c>
      <c r="G276" s="306">
        <v>500</v>
      </c>
      <c r="H276" s="307">
        <v>25407.557625</v>
      </c>
      <c r="I276" s="307">
        <v>20904.4141653485</v>
      </c>
    </row>
    <row r="277" s="298" customFormat="1" spans="1:9">
      <c r="A277" s="305">
        <v>39316</v>
      </c>
      <c r="B277" s="306" t="s">
        <v>151</v>
      </c>
      <c r="C277" s="306" t="s">
        <v>674</v>
      </c>
      <c r="D277" s="306" t="s">
        <v>675</v>
      </c>
      <c r="E277" s="306" t="s">
        <v>219</v>
      </c>
      <c r="F277" s="306" t="s">
        <v>183</v>
      </c>
      <c r="G277" s="306">
        <v>500</v>
      </c>
      <c r="H277" s="307">
        <v>25407.557625</v>
      </c>
      <c r="I277" s="307">
        <v>20608.7079889353</v>
      </c>
    </row>
    <row r="278" s="298" customFormat="1" spans="1:9">
      <c r="A278" s="305">
        <v>39343</v>
      </c>
      <c r="B278" s="306" t="s">
        <v>561</v>
      </c>
      <c r="C278" s="306" t="s">
        <v>676</v>
      </c>
      <c r="D278" s="306" t="s">
        <v>677</v>
      </c>
      <c r="E278" s="306" t="s">
        <v>219</v>
      </c>
      <c r="F278" s="306" t="s">
        <v>183</v>
      </c>
      <c r="G278" s="306">
        <v>3000</v>
      </c>
      <c r="H278" s="307">
        <v>264832.0605</v>
      </c>
      <c r="I278" s="307">
        <v>222258.502133943</v>
      </c>
    </row>
    <row r="279" s="298" customFormat="1" spans="1:9">
      <c r="A279" s="305">
        <v>39377</v>
      </c>
      <c r="B279" s="306" t="s">
        <v>561</v>
      </c>
      <c r="C279" s="306" t="s">
        <v>678</v>
      </c>
      <c r="D279" s="306" t="s">
        <v>679</v>
      </c>
      <c r="E279" s="306" t="s">
        <v>219</v>
      </c>
      <c r="F279" s="306" t="s">
        <v>183</v>
      </c>
      <c r="G279" s="306">
        <v>2705</v>
      </c>
      <c r="H279" s="307">
        <v>288354.26607525</v>
      </c>
      <c r="I279" s="307">
        <v>198504.225184837</v>
      </c>
    </row>
    <row r="280" s="298" customFormat="1" spans="1:9">
      <c r="A280" s="305">
        <v>39413</v>
      </c>
      <c r="B280" s="306" t="s">
        <v>680</v>
      </c>
      <c r="C280" s="306" t="s">
        <v>681</v>
      </c>
      <c r="D280" s="306" t="s">
        <v>682</v>
      </c>
      <c r="E280" s="306" t="s">
        <v>219</v>
      </c>
      <c r="F280" s="306" t="s">
        <v>183</v>
      </c>
      <c r="G280" s="306">
        <v>1512</v>
      </c>
      <c r="H280" s="307">
        <v>142448.491836</v>
      </c>
      <c r="I280" s="307">
        <v>137021.67276742</v>
      </c>
    </row>
    <row r="281" s="298" customFormat="1" spans="1:9">
      <c r="A281" s="305">
        <v>39428</v>
      </c>
      <c r="B281" s="306" t="s">
        <v>683</v>
      </c>
      <c r="C281" s="306" t="s">
        <v>684</v>
      </c>
      <c r="D281" s="306" t="s">
        <v>685</v>
      </c>
      <c r="E281" s="306" t="s">
        <v>219</v>
      </c>
      <c r="F281" s="306" t="s">
        <v>183</v>
      </c>
      <c r="G281" s="306">
        <v>1512</v>
      </c>
      <c r="H281" s="307">
        <v>142448.491836</v>
      </c>
      <c r="I281" s="307">
        <v>138594.549773976</v>
      </c>
    </row>
    <row r="282" s="298" customFormat="1" spans="1:9">
      <c r="A282" s="305">
        <v>39157</v>
      </c>
      <c r="B282" s="306" t="s">
        <v>686</v>
      </c>
      <c r="C282" s="306" t="s">
        <v>687</v>
      </c>
      <c r="D282" s="306" t="s">
        <v>688</v>
      </c>
      <c r="E282" s="306" t="s">
        <v>100</v>
      </c>
      <c r="F282" s="306" t="s">
        <v>101</v>
      </c>
      <c r="G282" s="306">
        <v>1512</v>
      </c>
      <c r="H282" s="307">
        <v>142448.491836</v>
      </c>
      <c r="I282" s="307">
        <v>138577.989773976</v>
      </c>
    </row>
    <row r="283" s="298" customFormat="1" spans="1:9">
      <c r="A283" s="305">
        <v>39233</v>
      </c>
      <c r="B283" s="306" t="s">
        <v>689</v>
      </c>
      <c r="C283" s="306" t="s">
        <v>690</v>
      </c>
      <c r="D283" s="306" t="s">
        <v>691</v>
      </c>
      <c r="E283" s="306" t="s">
        <v>123</v>
      </c>
      <c r="F283" s="306" t="s">
        <v>145</v>
      </c>
      <c r="G283" s="306">
        <v>1512</v>
      </c>
      <c r="H283" s="307">
        <v>142448.491836</v>
      </c>
      <c r="I283" s="307">
        <v>137427.882986394</v>
      </c>
    </row>
    <row r="284" s="298" customFormat="1" spans="1:9">
      <c r="A284" s="305">
        <v>39420</v>
      </c>
      <c r="B284" s="306" t="s">
        <v>692</v>
      </c>
      <c r="C284" s="306" t="s">
        <v>693</v>
      </c>
      <c r="D284" s="306" t="s">
        <v>694</v>
      </c>
      <c r="E284" s="306" t="s">
        <v>695</v>
      </c>
      <c r="F284" s="306" t="s">
        <v>169</v>
      </c>
      <c r="G284" s="306">
        <v>1512</v>
      </c>
      <c r="H284" s="307">
        <v>142448.491836</v>
      </c>
      <c r="I284" s="307">
        <v>135432.147154287</v>
      </c>
    </row>
    <row r="285" s="298" customFormat="1" spans="1:9">
      <c r="A285" s="305">
        <v>39233</v>
      </c>
      <c r="B285" s="306" t="s">
        <v>696</v>
      </c>
      <c r="C285" s="306" t="s">
        <v>697</v>
      </c>
      <c r="D285" s="306" t="s">
        <v>698</v>
      </c>
      <c r="E285" s="306" t="s">
        <v>100</v>
      </c>
      <c r="F285" s="306" t="s">
        <v>169</v>
      </c>
      <c r="G285" s="306">
        <v>1644</v>
      </c>
      <c r="H285" s="307">
        <v>45123.822342</v>
      </c>
      <c r="I285" s="307">
        <v>39619.3208519941</v>
      </c>
    </row>
    <row r="286" s="298" customFormat="1" spans="1:9">
      <c r="A286" s="305">
        <v>39246</v>
      </c>
      <c r="B286" s="306" t="s">
        <v>699</v>
      </c>
      <c r="C286" s="306" t="s">
        <v>700</v>
      </c>
      <c r="D286" s="306" t="s">
        <v>701</v>
      </c>
      <c r="E286" s="306" t="s">
        <v>100</v>
      </c>
      <c r="F286" s="306" t="s">
        <v>169</v>
      </c>
      <c r="G286" s="306">
        <v>780</v>
      </c>
      <c r="H286" s="307">
        <v>21409.11279</v>
      </c>
      <c r="I286" s="307">
        <v>18970.3714291545</v>
      </c>
    </row>
    <row r="287" s="298" customFormat="1" spans="1:9">
      <c r="A287" s="305">
        <v>39279</v>
      </c>
      <c r="B287" s="306" t="s">
        <v>702</v>
      </c>
      <c r="C287" s="306" t="s">
        <v>703</v>
      </c>
      <c r="D287" s="306" t="s">
        <v>704</v>
      </c>
      <c r="E287" s="306" t="s">
        <v>100</v>
      </c>
      <c r="F287" s="306" t="s">
        <v>169</v>
      </c>
      <c r="G287" s="306">
        <v>176</v>
      </c>
      <c r="H287" s="307">
        <v>25198.362552</v>
      </c>
      <c r="I287" s="307">
        <v>21338.9903928734</v>
      </c>
    </row>
    <row r="288" s="298" customFormat="1" spans="1:9">
      <c r="A288" s="305">
        <v>39316</v>
      </c>
      <c r="B288" s="306" t="s">
        <v>702</v>
      </c>
      <c r="C288" s="306" t="s">
        <v>705</v>
      </c>
      <c r="D288" s="306" t="s">
        <v>706</v>
      </c>
      <c r="E288" s="306" t="s">
        <v>100</v>
      </c>
      <c r="F288" s="306" t="s">
        <v>169</v>
      </c>
      <c r="G288" s="306">
        <v>132</v>
      </c>
      <c r="H288" s="307">
        <v>16842.428856</v>
      </c>
      <c r="I288" s="307">
        <v>19639.7607444477</v>
      </c>
    </row>
    <row r="289" s="298" customFormat="1" spans="1:9">
      <c r="A289" s="305">
        <v>39339</v>
      </c>
      <c r="B289" s="306" t="s">
        <v>702</v>
      </c>
      <c r="C289" s="306" t="s">
        <v>707</v>
      </c>
      <c r="D289" s="306" t="s">
        <v>708</v>
      </c>
      <c r="E289" s="306" t="s">
        <v>100</v>
      </c>
      <c r="F289" s="306" t="s">
        <v>169</v>
      </c>
      <c r="G289" s="306">
        <v>352</v>
      </c>
      <c r="H289" s="307">
        <v>48829.987536</v>
      </c>
      <c r="I289" s="307">
        <v>46321.5812656482</v>
      </c>
    </row>
    <row r="290" s="298" customFormat="1" spans="1:9">
      <c r="A290" s="305">
        <v>39420</v>
      </c>
      <c r="B290" s="306" t="s">
        <v>702</v>
      </c>
      <c r="C290" s="306" t="s">
        <v>709</v>
      </c>
      <c r="D290" s="306" t="s">
        <v>710</v>
      </c>
      <c r="E290" s="306" t="s">
        <v>695</v>
      </c>
      <c r="F290" s="306" t="s">
        <v>180</v>
      </c>
      <c r="G290" s="306">
        <v>440</v>
      </c>
      <c r="H290" s="307">
        <v>59568.66795</v>
      </c>
      <c r="I290" s="307">
        <v>57198.1088514436</v>
      </c>
    </row>
    <row r="291" s="298" customFormat="1" spans="1:9">
      <c r="A291" s="305">
        <v>39420</v>
      </c>
      <c r="B291" s="306" t="s">
        <v>711</v>
      </c>
      <c r="C291" s="306" t="s">
        <v>712</v>
      </c>
      <c r="D291" s="306" t="s">
        <v>713</v>
      </c>
      <c r="E291" s="306" t="s">
        <v>695</v>
      </c>
      <c r="F291" s="306" t="s">
        <v>180</v>
      </c>
      <c r="G291" s="306">
        <v>180</v>
      </c>
      <c r="H291" s="307">
        <v>4206.156255</v>
      </c>
      <c r="I291" s="307">
        <v>4315.59486192267</v>
      </c>
    </row>
    <row r="292" s="298" customFormat="1" spans="1:9">
      <c r="A292" s="305">
        <v>39420</v>
      </c>
      <c r="B292" s="306" t="s">
        <v>711</v>
      </c>
      <c r="C292" s="306" t="s">
        <v>714</v>
      </c>
      <c r="D292" s="306" t="s">
        <v>715</v>
      </c>
      <c r="E292" s="306" t="s">
        <v>695</v>
      </c>
      <c r="F292" s="306" t="s">
        <v>180</v>
      </c>
      <c r="G292" s="306">
        <v>180</v>
      </c>
      <c r="H292" s="307">
        <v>4206.156255</v>
      </c>
      <c r="I292" s="307">
        <v>4315.59486192267</v>
      </c>
    </row>
    <row r="293" s="298" customFormat="1" spans="1:9">
      <c r="A293" s="305">
        <v>39420</v>
      </c>
      <c r="B293" s="306" t="s">
        <v>711</v>
      </c>
      <c r="C293" s="306" t="s">
        <v>716</v>
      </c>
      <c r="D293" s="306" t="s">
        <v>717</v>
      </c>
      <c r="E293" s="306" t="s">
        <v>695</v>
      </c>
      <c r="F293" s="306" t="s">
        <v>180</v>
      </c>
      <c r="G293" s="306">
        <v>1872</v>
      </c>
      <c r="H293" s="307">
        <v>43744.025052</v>
      </c>
      <c r="I293" s="307">
        <v>44854.860764795</v>
      </c>
    </row>
    <row r="294" s="298" customFormat="1" spans="1:9">
      <c r="A294" s="305">
        <v>39420</v>
      </c>
      <c r="B294" s="306" t="s">
        <v>711</v>
      </c>
      <c r="C294" s="306" t="s">
        <v>718</v>
      </c>
      <c r="D294" s="306" t="s">
        <v>719</v>
      </c>
      <c r="E294" s="306" t="s">
        <v>695</v>
      </c>
      <c r="F294" s="306" t="s">
        <v>180</v>
      </c>
      <c r="G294" s="306">
        <v>1872</v>
      </c>
      <c r="H294" s="307">
        <v>43744.025052</v>
      </c>
      <c r="I294" s="307">
        <v>44429.7788058569</v>
      </c>
    </row>
    <row r="295" s="298" customFormat="1" spans="1:9">
      <c r="A295" s="305">
        <v>39350</v>
      </c>
      <c r="B295" s="306" t="s">
        <v>720</v>
      </c>
      <c r="C295" s="306" t="s">
        <v>721</v>
      </c>
      <c r="D295" s="306" t="s">
        <v>722</v>
      </c>
      <c r="E295" s="306" t="s">
        <v>422</v>
      </c>
      <c r="F295" s="306" t="s">
        <v>169</v>
      </c>
      <c r="G295" s="306">
        <v>993</v>
      </c>
      <c r="H295" s="307">
        <v>23203.96200675</v>
      </c>
      <c r="I295" s="307">
        <v>22306.5017628223</v>
      </c>
    </row>
    <row r="296" s="298" customFormat="1" spans="1:9">
      <c r="A296" s="305">
        <v>39323</v>
      </c>
      <c r="B296" s="306" t="s">
        <v>720</v>
      </c>
      <c r="C296" s="306" t="s">
        <v>723</v>
      </c>
      <c r="D296" s="306" t="s">
        <v>724</v>
      </c>
      <c r="E296" s="306" t="s">
        <v>422</v>
      </c>
      <c r="F296" s="306" t="s">
        <v>610</v>
      </c>
      <c r="G296" s="306">
        <v>993</v>
      </c>
      <c r="H296" s="307">
        <v>23203.96200675</v>
      </c>
      <c r="I296" s="307">
        <v>22071.1812390252</v>
      </c>
    </row>
    <row r="297" s="298" customFormat="1" spans="1:9">
      <c r="A297" s="305">
        <v>39251</v>
      </c>
      <c r="B297" s="306" t="s">
        <v>720</v>
      </c>
      <c r="C297" s="306" t="s">
        <v>725</v>
      </c>
      <c r="D297" s="306" t="s">
        <v>726</v>
      </c>
      <c r="E297" s="306" t="s">
        <v>219</v>
      </c>
      <c r="F297" s="306" t="s">
        <v>183</v>
      </c>
      <c r="G297" s="306">
        <v>894</v>
      </c>
      <c r="H297" s="307">
        <v>20890.5760665</v>
      </c>
      <c r="I297" s="307">
        <v>23712.2332332261</v>
      </c>
    </row>
    <row r="298" s="298" customFormat="1" spans="1:9">
      <c r="A298" s="305">
        <v>39251</v>
      </c>
      <c r="B298" s="306" t="s">
        <v>720</v>
      </c>
      <c r="C298" s="306" t="s">
        <v>727</v>
      </c>
      <c r="D298" s="306" t="s">
        <v>728</v>
      </c>
      <c r="E298" s="306" t="s">
        <v>100</v>
      </c>
      <c r="F298" s="306" t="s">
        <v>183</v>
      </c>
      <c r="G298" s="306">
        <v>894</v>
      </c>
      <c r="H298" s="307">
        <v>20890.5760665</v>
      </c>
      <c r="I298" s="307">
        <v>20528.4386138413</v>
      </c>
    </row>
    <row r="299" s="298" customFormat="1" spans="1:9">
      <c r="A299" s="305">
        <v>39282</v>
      </c>
      <c r="B299" s="306" t="s">
        <v>720</v>
      </c>
      <c r="C299" s="306" t="s">
        <v>712</v>
      </c>
      <c r="D299" s="306" t="s">
        <v>713</v>
      </c>
      <c r="E299" s="306" t="s">
        <v>100</v>
      </c>
      <c r="F299" s="306" t="s">
        <v>183</v>
      </c>
      <c r="G299" s="306">
        <v>792</v>
      </c>
      <c r="H299" s="307">
        <v>18507.087522</v>
      </c>
      <c r="I299" s="307">
        <v>18988.6173924597</v>
      </c>
    </row>
    <row r="300" s="298" customFormat="1" spans="1:9">
      <c r="A300" s="305">
        <v>39316</v>
      </c>
      <c r="B300" s="306" t="s">
        <v>720</v>
      </c>
      <c r="C300" s="306" t="s">
        <v>714</v>
      </c>
      <c r="D300" s="306" t="s">
        <v>715</v>
      </c>
      <c r="E300" s="306" t="s">
        <v>100</v>
      </c>
      <c r="F300" s="306" t="s">
        <v>183</v>
      </c>
      <c r="G300" s="306">
        <v>792</v>
      </c>
      <c r="H300" s="307">
        <v>18507.087522</v>
      </c>
      <c r="I300" s="307">
        <v>18770.7966792711</v>
      </c>
    </row>
    <row r="301" s="298" customFormat="1" spans="1:9">
      <c r="A301" s="305">
        <v>39343</v>
      </c>
      <c r="B301" s="306" t="s">
        <v>729</v>
      </c>
      <c r="C301" s="306" t="s">
        <v>730</v>
      </c>
      <c r="D301" s="306" t="s">
        <v>731</v>
      </c>
      <c r="E301" s="306" t="s">
        <v>100</v>
      </c>
      <c r="F301" s="306" t="s">
        <v>183</v>
      </c>
      <c r="G301" s="306">
        <v>1686</v>
      </c>
      <c r="H301" s="307">
        <v>39397.6635885</v>
      </c>
      <c r="I301" s="307">
        <v>37475.992136985</v>
      </c>
    </row>
    <row r="302" s="298" customFormat="1" spans="1:9">
      <c r="A302" s="305">
        <v>39377</v>
      </c>
      <c r="B302" s="306" t="s">
        <v>729</v>
      </c>
      <c r="C302" s="306" t="s">
        <v>732</v>
      </c>
      <c r="D302" s="306" t="s">
        <v>733</v>
      </c>
      <c r="E302" s="306" t="s">
        <v>100</v>
      </c>
      <c r="F302" s="306" t="s">
        <v>183</v>
      </c>
      <c r="G302" s="306">
        <v>1686</v>
      </c>
      <c r="H302" s="307">
        <v>39397.6635885</v>
      </c>
      <c r="I302" s="307">
        <v>37076.4752562237</v>
      </c>
    </row>
    <row r="303" s="298" customFormat="1" spans="1:9">
      <c r="A303" s="305">
        <v>39413</v>
      </c>
      <c r="B303" s="306" t="s">
        <v>734</v>
      </c>
      <c r="C303" s="306" t="s">
        <v>735</v>
      </c>
      <c r="D303" s="306" t="s">
        <v>736</v>
      </c>
      <c r="E303" s="306" t="s">
        <v>100</v>
      </c>
      <c r="F303" s="306" t="s">
        <v>183</v>
      </c>
      <c r="G303" s="306">
        <v>2097</v>
      </c>
      <c r="H303" s="307">
        <v>49001.72037075</v>
      </c>
      <c r="I303" s="307">
        <v>46733.768858198</v>
      </c>
    </row>
    <row r="304" s="298" customFormat="1" spans="1:9">
      <c r="A304" s="305">
        <v>39428</v>
      </c>
      <c r="B304" s="306" t="s">
        <v>734</v>
      </c>
      <c r="C304" s="306" t="s">
        <v>737</v>
      </c>
      <c r="D304" s="306" t="s">
        <v>738</v>
      </c>
      <c r="E304" s="306" t="s">
        <v>100</v>
      </c>
      <c r="F304" s="306" t="s">
        <v>183</v>
      </c>
      <c r="G304" s="306">
        <v>2097</v>
      </c>
      <c r="H304" s="307">
        <v>49001.72037075</v>
      </c>
      <c r="I304" s="307">
        <v>45827.9951400612</v>
      </c>
    </row>
    <row r="305" s="298" customFormat="1" spans="1:9">
      <c r="A305" s="305">
        <v>39106</v>
      </c>
      <c r="B305" s="306" t="s">
        <v>739</v>
      </c>
      <c r="C305" s="306" t="s">
        <v>740</v>
      </c>
      <c r="D305" s="333" t="s">
        <v>741</v>
      </c>
      <c r="E305" s="306" t="s">
        <v>123</v>
      </c>
      <c r="F305" s="306" t="s">
        <v>183</v>
      </c>
      <c r="G305" s="306">
        <v>204</v>
      </c>
      <c r="H305" s="307">
        <v>10093.8848202</v>
      </c>
      <c r="I305" s="307">
        <v>11540.7227389522</v>
      </c>
    </row>
    <row r="306" s="298" customFormat="1" spans="1:9">
      <c r="A306" s="305">
        <v>39126</v>
      </c>
      <c r="B306" s="306" t="s">
        <v>739</v>
      </c>
      <c r="C306" s="306" t="s">
        <v>742</v>
      </c>
      <c r="D306" s="333" t="s">
        <v>743</v>
      </c>
      <c r="E306" s="306" t="s">
        <v>123</v>
      </c>
      <c r="F306" s="306" t="s">
        <v>183</v>
      </c>
      <c r="G306" s="306">
        <v>342</v>
      </c>
      <c r="H306" s="307">
        <v>18698.0336631</v>
      </c>
      <c r="I306" s="307">
        <v>21083.8685773612</v>
      </c>
    </row>
    <row r="307" s="298" customFormat="1" spans="1:9">
      <c r="A307" s="305">
        <v>39162</v>
      </c>
      <c r="B307" s="306" t="s">
        <v>739</v>
      </c>
      <c r="C307" s="306" t="s">
        <v>744</v>
      </c>
      <c r="D307" s="306" t="s">
        <v>745</v>
      </c>
      <c r="E307" s="306" t="s">
        <v>123</v>
      </c>
      <c r="F307" s="306" t="s">
        <v>183</v>
      </c>
      <c r="G307" s="306">
        <v>1272</v>
      </c>
      <c r="H307" s="307">
        <v>48784.2910236</v>
      </c>
      <c r="I307" s="307">
        <v>41149.972950956</v>
      </c>
    </row>
    <row r="308" s="298" customFormat="1" spans="1:9">
      <c r="A308" s="305">
        <v>39200</v>
      </c>
      <c r="B308" s="306" t="s">
        <v>746</v>
      </c>
      <c r="C308" s="306" t="s">
        <v>742</v>
      </c>
      <c r="D308" s="333" t="s">
        <v>743</v>
      </c>
      <c r="E308" s="306" t="s">
        <v>123</v>
      </c>
      <c r="F308" s="306" t="s">
        <v>183</v>
      </c>
      <c r="G308" s="306">
        <v>204</v>
      </c>
      <c r="H308" s="307">
        <v>11153.2130622</v>
      </c>
      <c r="I308" s="307">
        <v>12576.3426601803</v>
      </c>
    </row>
    <row r="309" s="298" customFormat="1" spans="1:9">
      <c r="A309" s="305">
        <v>39227</v>
      </c>
      <c r="B309" s="306" t="s">
        <v>747</v>
      </c>
      <c r="C309" s="306" t="s">
        <v>748</v>
      </c>
      <c r="D309" s="306" t="s">
        <v>749</v>
      </c>
      <c r="E309" s="306" t="s">
        <v>123</v>
      </c>
      <c r="F309" s="306" t="s">
        <v>183</v>
      </c>
      <c r="G309" s="306">
        <v>1050</v>
      </c>
      <c r="H309" s="307">
        <v>40270.0515525</v>
      </c>
      <c r="I309" s="307">
        <v>20948.7942255473</v>
      </c>
    </row>
    <row r="310" s="298" customFormat="1" spans="1:9">
      <c r="A310" s="305">
        <v>39374</v>
      </c>
      <c r="B310" s="306" t="s">
        <v>747</v>
      </c>
      <c r="C310" s="306" t="s">
        <v>750</v>
      </c>
      <c r="D310" s="306" t="s">
        <v>751</v>
      </c>
      <c r="E310" s="306" t="s">
        <v>100</v>
      </c>
      <c r="F310" s="306" t="s">
        <v>169</v>
      </c>
      <c r="G310" s="306">
        <v>198</v>
      </c>
      <c r="H310" s="307">
        <v>7667.2219734</v>
      </c>
      <c r="I310" s="307">
        <v>6409.08820644944</v>
      </c>
    </row>
    <row r="311" s="298" customFormat="1" spans="1:9">
      <c r="A311" s="305">
        <v>39406</v>
      </c>
      <c r="B311" s="306" t="s">
        <v>747</v>
      </c>
      <c r="C311" s="306" t="s">
        <v>752</v>
      </c>
      <c r="D311" s="306" t="s">
        <v>753</v>
      </c>
      <c r="E311" s="306" t="s">
        <v>100</v>
      </c>
      <c r="F311" s="306" t="s">
        <v>169</v>
      </c>
      <c r="G311" s="306">
        <v>198</v>
      </c>
      <c r="H311" s="307">
        <v>11897.413407</v>
      </c>
      <c r="I311" s="307">
        <v>9776.1623924191</v>
      </c>
    </row>
    <row r="312" s="298" customFormat="1" spans="1:9">
      <c r="A312" s="305">
        <v>39106</v>
      </c>
      <c r="B312" s="306" t="s">
        <v>747</v>
      </c>
      <c r="C312" s="306" t="s">
        <v>754</v>
      </c>
      <c r="D312" s="306" t="s">
        <v>755</v>
      </c>
      <c r="E312" s="306" t="s">
        <v>100</v>
      </c>
      <c r="F312" s="306" t="s">
        <v>101</v>
      </c>
      <c r="G312" s="306">
        <v>198</v>
      </c>
      <c r="H312" s="307">
        <v>14849.7345117</v>
      </c>
      <c r="I312" s="307">
        <v>13332.0147503662</v>
      </c>
    </row>
    <row r="313" s="298" customFormat="1" spans="1:9">
      <c r="A313" s="305">
        <v>39126</v>
      </c>
      <c r="B313" s="306" t="s">
        <v>756</v>
      </c>
      <c r="C313" s="306" t="s">
        <v>757</v>
      </c>
      <c r="D313" s="306" t="s">
        <v>758</v>
      </c>
      <c r="E313" s="306" t="s">
        <v>100</v>
      </c>
      <c r="F313" s="306" t="s">
        <v>101</v>
      </c>
      <c r="G313" s="306">
        <v>200</v>
      </c>
      <c r="H313" s="307">
        <v>13530.91536</v>
      </c>
      <c r="I313" s="307">
        <v>14250.1809016688</v>
      </c>
    </row>
    <row r="314" s="298" customFormat="1" spans="1:9">
      <c r="A314" s="305">
        <v>39162</v>
      </c>
      <c r="B314" s="306" t="s">
        <v>759</v>
      </c>
      <c r="C314" s="306" t="s">
        <v>760</v>
      </c>
      <c r="D314" s="306" t="s">
        <v>761</v>
      </c>
      <c r="E314" s="306" t="s">
        <v>100</v>
      </c>
      <c r="F314" s="306" t="s">
        <v>101</v>
      </c>
      <c r="G314" s="306">
        <v>200</v>
      </c>
      <c r="H314" s="307">
        <v>12818.76192</v>
      </c>
      <c r="I314" s="307">
        <v>12387.5285618362</v>
      </c>
    </row>
    <row r="315" s="298" customFormat="1" spans="1:9">
      <c r="A315" s="305">
        <v>39126</v>
      </c>
      <c r="B315" s="306" t="s">
        <v>762</v>
      </c>
      <c r="C315" s="306" t="s">
        <v>763</v>
      </c>
      <c r="D315" s="306" t="s">
        <v>764</v>
      </c>
      <c r="E315" s="306" t="s">
        <v>219</v>
      </c>
      <c r="F315" s="306" t="s">
        <v>101</v>
      </c>
      <c r="G315" s="306">
        <v>42</v>
      </c>
      <c r="H315" s="307">
        <v>2841.4922256</v>
      </c>
      <c r="I315" s="307">
        <v>2887.94198565305</v>
      </c>
    </row>
    <row r="316" s="298" customFormat="1" spans="1:9">
      <c r="A316" s="305">
        <v>39162</v>
      </c>
      <c r="B316" s="306" t="s">
        <v>762</v>
      </c>
      <c r="C316" s="306" t="s">
        <v>765</v>
      </c>
      <c r="D316" s="306" t="s">
        <v>766</v>
      </c>
      <c r="E316" s="306" t="s">
        <v>219</v>
      </c>
      <c r="F316" s="306" t="s">
        <v>101</v>
      </c>
      <c r="G316" s="306">
        <v>250</v>
      </c>
      <c r="H316" s="307">
        <v>16913.6442</v>
      </c>
      <c r="I316" s="307">
        <v>17776.7911742971</v>
      </c>
    </row>
    <row r="317" s="298" customFormat="1" spans="1:9">
      <c r="A317" s="305">
        <v>39106</v>
      </c>
      <c r="B317" s="306" t="s">
        <v>762</v>
      </c>
      <c r="C317" s="306" t="s">
        <v>767</v>
      </c>
      <c r="D317" s="306" t="s">
        <v>768</v>
      </c>
      <c r="E317" s="306" t="s">
        <v>219</v>
      </c>
      <c r="F317" s="306" t="s">
        <v>101</v>
      </c>
      <c r="G317" s="306">
        <v>1662</v>
      </c>
      <c r="H317" s="307">
        <v>63741.7387431</v>
      </c>
      <c r="I317" s="307">
        <v>58675.4200288394</v>
      </c>
    </row>
    <row r="318" s="298" customFormat="1" spans="1:9">
      <c r="A318" s="305">
        <v>39420</v>
      </c>
      <c r="B318" s="306" t="s">
        <v>769</v>
      </c>
      <c r="C318" s="306" t="s">
        <v>770</v>
      </c>
      <c r="D318" s="306" t="s">
        <v>771</v>
      </c>
      <c r="E318" s="306" t="s">
        <v>695</v>
      </c>
      <c r="F318" s="306" t="s">
        <v>169</v>
      </c>
      <c r="G318" s="306">
        <v>170</v>
      </c>
      <c r="H318" s="307">
        <v>11816.5543185</v>
      </c>
      <c r="I318" s="307">
        <v>9611.16740210157</v>
      </c>
    </row>
    <row r="319" s="298" customFormat="1" spans="1:9">
      <c r="A319" s="305">
        <v>39420</v>
      </c>
      <c r="B319" s="306" t="s">
        <v>769</v>
      </c>
      <c r="C319" s="306" t="s">
        <v>772</v>
      </c>
      <c r="D319" s="306" t="s">
        <v>773</v>
      </c>
      <c r="E319" s="306" t="s">
        <v>695</v>
      </c>
      <c r="F319" s="306" t="s">
        <v>169</v>
      </c>
      <c r="G319" s="306">
        <v>170</v>
      </c>
      <c r="H319" s="307">
        <v>7869.295512</v>
      </c>
      <c r="I319" s="307">
        <v>6376.86947801708</v>
      </c>
    </row>
    <row r="320" s="298" customFormat="1" spans="1:9">
      <c r="A320" s="305">
        <v>39428</v>
      </c>
      <c r="B320" s="306" t="s">
        <v>769</v>
      </c>
      <c r="C320" s="306" t="s">
        <v>774</v>
      </c>
      <c r="D320" s="306" t="s">
        <v>775</v>
      </c>
      <c r="E320" s="306" t="s">
        <v>695</v>
      </c>
      <c r="F320" s="306" t="s">
        <v>169</v>
      </c>
      <c r="G320" s="306">
        <v>170</v>
      </c>
      <c r="H320" s="307">
        <v>13292.047227</v>
      </c>
      <c r="I320" s="307">
        <v>9870.29235210665</v>
      </c>
    </row>
    <row r="321" s="298" customFormat="1" spans="1:9">
      <c r="A321" s="305">
        <v>39352</v>
      </c>
      <c r="B321" s="306" t="s">
        <v>769</v>
      </c>
      <c r="C321" s="306" t="s">
        <v>776</v>
      </c>
      <c r="D321" s="306" t="s">
        <v>777</v>
      </c>
      <c r="E321" s="306" t="s">
        <v>422</v>
      </c>
      <c r="F321" s="306" t="s">
        <v>180</v>
      </c>
      <c r="G321" s="306">
        <v>132</v>
      </c>
      <c r="H321" s="307">
        <v>1175.053176</v>
      </c>
      <c r="I321" s="307">
        <v>897.577981619984</v>
      </c>
    </row>
    <row r="322" s="298" customFormat="1" spans="1:9">
      <c r="A322" s="305">
        <v>39416</v>
      </c>
      <c r="B322" s="306" t="s">
        <v>769</v>
      </c>
      <c r="C322" s="306" t="s">
        <v>778</v>
      </c>
      <c r="D322" s="306" t="s">
        <v>779</v>
      </c>
      <c r="E322" s="306" t="s">
        <v>123</v>
      </c>
      <c r="F322" s="306" t="s">
        <v>183</v>
      </c>
      <c r="G322" s="306">
        <v>252</v>
      </c>
      <c r="H322" s="307">
        <v>3009.7384758</v>
      </c>
      <c r="I322" s="307">
        <v>2236.46709598018</v>
      </c>
    </row>
    <row r="323" s="298" customFormat="1" spans="1:9">
      <c r="A323" s="305">
        <v>39416</v>
      </c>
      <c r="B323" s="306" t="s">
        <v>769</v>
      </c>
      <c r="C323" s="306" t="s">
        <v>780</v>
      </c>
      <c r="D323" s="306" t="s">
        <v>781</v>
      </c>
      <c r="E323" s="306" t="s">
        <v>123</v>
      </c>
      <c r="F323" s="306" t="s">
        <v>183</v>
      </c>
      <c r="G323" s="306">
        <v>144</v>
      </c>
      <c r="H323" s="307">
        <v>3461.0657184</v>
      </c>
      <c r="I323" s="307">
        <v>1816.04534762779</v>
      </c>
    </row>
    <row r="324" s="298" customFormat="1" spans="1:9">
      <c r="A324" s="305">
        <v>39416</v>
      </c>
      <c r="B324" s="306" t="s">
        <v>769</v>
      </c>
      <c r="C324" s="306" t="s">
        <v>782</v>
      </c>
      <c r="D324" s="306" t="s">
        <v>783</v>
      </c>
      <c r="E324" s="306" t="s">
        <v>123</v>
      </c>
      <c r="F324" s="306" t="s">
        <v>183</v>
      </c>
      <c r="G324" s="306">
        <v>144</v>
      </c>
      <c r="H324" s="307">
        <v>3866.9931792</v>
      </c>
      <c r="I324" s="307">
        <v>2005.79172198226</v>
      </c>
    </row>
    <row r="325" s="298" customFormat="1" spans="1:9">
      <c r="A325" s="305">
        <v>39416</v>
      </c>
      <c r="B325" s="306" t="s">
        <v>769</v>
      </c>
      <c r="C325" s="306" t="s">
        <v>784</v>
      </c>
      <c r="D325" s="306" t="s">
        <v>785</v>
      </c>
      <c r="E325" s="306" t="s">
        <v>123</v>
      </c>
      <c r="F325" s="306" t="s">
        <v>183</v>
      </c>
      <c r="G325" s="306">
        <v>144</v>
      </c>
      <c r="H325" s="307">
        <v>4539.97818</v>
      </c>
      <c r="I325" s="307">
        <v>2084.90155153486</v>
      </c>
    </row>
    <row r="326" s="298" customFormat="1" spans="1:9">
      <c r="A326" s="305">
        <v>39416</v>
      </c>
      <c r="B326" s="306" t="s">
        <v>786</v>
      </c>
      <c r="C326" s="306" t="s">
        <v>787</v>
      </c>
      <c r="D326" s="306" t="s">
        <v>788</v>
      </c>
      <c r="E326" s="306" t="s">
        <v>123</v>
      </c>
      <c r="F326" s="306" t="s">
        <v>183</v>
      </c>
      <c r="G326" s="306">
        <v>118</v>
      </c>
      <c r="H326" s="307">
        <v>7563.0695328</v>
      </c>
      <c r="I326" s="307">
        <v>7474.80435148336</v>
      </c>
    </row>
    <row r="327" s="298" customFormat="1" spans="1:9">
      <c r="A327" s="305">
        <v>39416</v>
      </c>
      <c r="B327" s="306" t="s">
        <v>786</v>
      </c>
      <c r="C327" s="306" t="s">
        <v>789</v>
      </c>
      <c r="D327" s="306" t="s">
        <v>790</v>
      </c>
      <c r="E327" s="306" t="s">
        <v>123</v>
      </c>
      <c r="F327" s="306" t="s">
        <v>183</v>
      </c>
      <c r="G327" s="306">
        <v>82</v>
      </c>
      <c r="H327" s="307">
        <v>5255.6923872</v>
      </c>
      <c r="I327" s="307">
        <v>5116.45421035285</v>
      </c>
    </row>
    <row r="328" s="298" customFormat="1" spans="1:9">
      <c r="A328" s="305">
        <v>39428</v>
      </c>
      <c r="B328" s="306" t="s">
        <v>791</v>
      </c>
      <c r="C328" s="306" t="s">
        <v>792</v>
      </c>
      <c r="D328" s="306" t="s">
        <v>793</v>
      </c>
      <c r="E328" s="306" t="s">
        <v>123</v>
      </c>
      <c r="F328" s="306" t="s">
        <v>183</v>
      </c>
      <c r="G328" s="306">
        <v>120</v>
      </c>
      <c r="H328" s="307">
        <v>35794.612278</v>
      </c>
      <c r="I328" s="307">
        <v>32019.0953277492</v>
      </c>
    </row>
    <row r="329" s="298" customFormat="1" spans="1:9">
      <c r="A329" s="305">
        <v>39416</v>
      </c>
      <c r="B329" s="306" t="s">
        <v>791</v>
      </c>
      <c r="C329" s="306" t="s">
        <v>794</v>
      </c>
      <c r="D329" s="306" t="s">
        <v>795</v>
      </c>
      <c r="E329" s="306" t="s">
        <v>123</v>
      </c>
      <c r="F329" s="306" t="s">
        <v>183</v>
      </c>
      <c r="G329" s="306">
        <v>324</v>
      </c>
      <c r="H329" s="307">
        <v>104384.7806598</v>
      </c>
      <c r="I329" s="307">
        <v>94327.0975280161</v>
      </c>
    </row>
    <row r="330" s="298" customFormat="1" spans="1:9">
      <c r="A330" s="305">
        <v>39251</v>
      </c>
      <c r="B330" s="306" t="s">
        <v>791</v>
      </c>
      <c r="C330" s="306" t="s">
        <v>796</v>
      </c>
      <c r="D330" s="306" t="s">
        <v>797</v>
      </c>
      <c r="E330" s="306" t="s">
        <v>219</v>
      </c>
      <c r="F330" s="306" t="s">
        <v>183</v>
      </c>
      <c r="G330" s="306">
        <v>138</v>
      </c>
      <c r="H330" s="307">
        <v>48084.1551729</v>
      </c>
      <c r="I330" s="307">
        <v>42368.9986106482</v>
      </c>
    </row>
    <row r="331" s="298" customFormat="1" spans="1:9">
      <c r="A331" s="305">
        <v>39279</v>
      </c>
      <c r="B331" s="306" t="s">
        <v>791</v>
      </c>
      <c r="C331" s="306" t="s">
        <v>798</v>
      </c>
      <c r="D331" s="306" t="s">
        <v>799</v>
      </c>
      <c r="E331" s="306" t="s">
        <v>123</v>
      </c>
      <c r="F331" s="306" t="s">
        <v>183</v>
      </c>
      <c r="G331" s="306">
        <v>156</v>
      </c>
      <c r="H331" s="307">
        <v>20008.8410886</v>
      </c>
      <c r="I331" s="307">
        <v>19951.3271684355</v>
      </c>
    </row>
    <row r="332" s="298" customFormat="1" spans="1:9">
      <c r="A332" s="305">
        <v>39339</v>
      </c>
      <c r="B332" s="306" t="s">
        <v>791</v>
      </c>
      <c r="C332" s="306" t="s">
        <v>800</v>
      </c>
      <c r="D332" s="306" t="s">
        <v>801</v>
      </c>
      <c r="E332" s="306" t="s">
        <v>123</v>
      </c>
      <c r="F332" s="306" t="s">
        <v>183</v>
      </c>
      <c r="G332" s="306">
        <v>366</v>
      </c>
      <c r="H332" s="307">
        <v>53107.0624044</v>
      </c>
      <c r="I332" s="307">
        <v>48408.6332861659</v>
      </c>
    </row>
    <row r="333" s="298" customFormat="1" spans="1:9">
      <c r="A333" s="305">
        <v>39374</v>
      </c>
      <c r="B333" s="306" t="s">
        <v>791</v>
      </c>
      <c r="C333" s="306" t="s">
        <v>802</v>
      </c>
      <c r="D333" s="306" t="s">
        <v>803</v>
      </c>
      <c r="E333" s="306" t="s">
        <v>123</v>
      </c>
      <c r="F333" s="306" t="s">
        <v>183</v>
      </c>
      <c r="G333" s="306">
        <v>36</v>
      </c>
      <c r="H333" s="307">
        <v>5581.502586</v>
      </c>
      <c r="I333" s="307">
        <v>5182.24195940051</v>
      </c>
    </row>
    <row r="334" s="298" customFormat="1" spans="1:9">
      <c r="A334" s="305">
        <v>39406</v>
      </c>
      <c r="B334" s="306" t="s">
        <v>791</v>
      </c>
      <c r="C334" s="306" t="s">
        <v>804</v>
      </c>
      <c r="D334" s="306" t="s">
        <v>805</v>
      </c>
      <c r="E334" s="306" t="s">
        <v>123</v>
      </c>
      <c r="F334" s="306" t="s">
        <v>183</v>
      </c>
      <c r="G334" s="306">
        <v>24</v>
      </c>
      <c r="H334" s="307">
        <v>11636.5872096</v>
      </c>
      <c r="I334" s="307">
        <v>9911.90689167113</v>
      </c>
    </row>
    <row r="335" s="298" customFormat="1" spans="1:9">
      <c r="A335" s="305">
        <v>39349</v>
      </c>
      <c r="B335" s="306" t="s">
        <v>791</v>
      </c>
      <c r="C335" s="306" t="s">
        <v>806</v>
      </c>
      <c r="D335" s="306" t="s">
        <v>807</v>
      </c>
      <c r="E335" s="306" t="s">
        <v>100</v>
      </c>
      <c r="F335" s="306" t="s">
        <v>180</v>
      </c>
      <c r="G335" s="306">
        <v>102</v>
      </c>
      <c r="H335" s="307">
        <v>52784.8129728</v>
      </c>
      <c r="I335" s="307">
        <v>44501.7382228186</v>
      </c>
    </row>
    <row r="336" s="298" customFormat="1" spans="1:9">
      <c r="A336" s="305">
        <v>39416</v>
      </c>
      <c r="B336" s="306" t="s">
        <v>791</v>
      </c>
      <c r="C336" s="306" t="s">
        <v>808</v>
      </c>
      <c r="D336" s="306" t="s">
        <v>809</v>
      </c>
      <c r="E336" s="306" t="s">
        <v>100</v>
      </c>
      <c r="F336" s="306" t="s">
        <v>610</v>
      </c>
      <c r="G336" s="306">
        <v>54</v>
      </c>
      <c r="H336" s="307">
        <v>27944.9009856</v>
      </c>
      <c r="I336" s="307">
        <v>23806.4046809095</v>
      </c>
    </row>
    <row r="337" s="298" customFormat="1" spans="1:9">
      <c r="A337" s="305">
        <v>39406</v>
      </c>
      <c r="B337" s="306" t="s">
        <v>791</v>
      </c>
      <c r="C337" s="306" t="s">
        <v>810</v>
      </c>
      <c r="D337" s="306" t="s">
        <v>811</v>
      </c>
      <c r="E337" s="306" t="s">
        <v>100</v>
      </c>
      <c r="F337" s="306" t="s">
        <v>183</v>
      </c>
      <c r="G337" s="306">
        <v>36</v>
      </c>
      <c r="H337" s="307">
        <v>19618.0468884</v>
      </c>
      <c r="I337" s="307">
        <v>16577.891543337</v>
      </c>
    </row>
    <row r="338" s="298" customFormat="1" spans="1:9">
      <c r="A338" s="305">
        <v>39309</v>
      </c>
      <c r="B338" s="306" t="s">
        <v>791</v>
      </c>
      <c r="C338" s="306" t="s">
        <v>812</v>
      </c>
      <c r="D338" s="306" t="s">
        <v>813</v>
      </c>
      <c r="E338" s="306" t="s">
        <v>123</v>
      </c>
      <c r="F338" s="306" t="s">
        <v>145</v>
      </c>
      <c r="G338" s="306">
        <v>24</v>
      </c>
      <c r="H338" s="307">
        <v>13078.6979256</v>
      </c>
      <c r="I338" s="307">
        <v>11019.3320719551</v>
      </c>
    </row>
    <row r="339" s="298" customFormat="1" spans="1:9">
      <c r="A339" s="305">
        <v>39198</v>
      </c>
      <c r="B339" s="306" t="s">
        <v>791</v>
      </c>
      <c r="C339" s="306" t="s">
        <v>814</v>
      </c>
      <c r="D339" s="306" t="s">
        <v>815</v>
      </c>
      <c r="E339" s="306" t="s">
        <v>422</v>
      </c>
      <c r="F339" s="306" t="s">
        <v>169</v>
      </c>
      <c r="G339" s="306">
        <v>366</v>
      </c>
      <c r="H339" s="307">
        <v>144198.1638189</v>
      </c>
      <c r="I339" s="307">
        <v>99854.0835779427</v>
      </c>
    </row>
    <row r="340" s="298" customFormat="1" spans="1:9">
      <c r="A340" s="305">
        <v>39255</v>
      </c>
      <c r="B340" s="306" t="s">
        <v>791</v>
      </c>
      <c r="C340" s="306" t="s">
        <v>816</v>
      </c>
      <c r="D340" s="306" t="s">
        <v>817</v>
      </c>
      <c r="E340" s="306" t="s">
        <v>422</v>
      </c>
      <c r="F340" s="306" t="s">
        <v>169</v>
      </c>
      <c r="G340" s="306">
        <v>162</v>
      </c>
      <c r="H340" s="307">
        <v>69041.0505285</v>
      </c>
      <c r="I340" s="307">
        <v>55050.9314090598</v>
      </c>
    </row>
    <row r="341" s="298" customFormat="1" spans="1:9">
      <c r="A341" s="305">
        <v>39251</v>
      </c>
      <c r="B341" s="306" t="s">
        <v>791</v>
      </c>
      <c r="C341" s="306" t="s">
        <v>818</v>
      </c>
      <c r="D341" s="306" t="s">
        <v>819</v>
      </c>
      <c r="E341" s="306" t="s">
        <v>100</v>
      </c>
      <c r="F341" s="306" t="s">
        <v>183</v>
      </c>
      <c r="G341" s="306">
        <v>18</v>
      </c>
      <c r="H341" s="307">
        <v>20953.3345884</v>
      </c>
      <c r="I341" s="307">
        <v>19394.0696246947</v>
      </c>
    </row>
    <row r="342" s="298" customFormat="1" spans="1:9">
      <c r="A342" s="305">
        <v>39200</v>
      </c>
      <c r="B342" s="306" t="s">
        <v>791</v>
      </c>
      <c r="C342" s="306" t="s">
        <v>820</v>
      </c>
      <c r="D342" s="306" t="s">
        <v>821</v>
      </c>
      <c r="E342" s="306" t="s">
        <v>123</v>
      </c>
      <c r="F342" s="306" t="s">
        <v>169</v>
      </c>
      <c r="G342" s="306">
        <v>42</v>
      </c>
      <c r="H342" s="307">
        <v>48891.1140396</v>
      </c>
      <c r="I342" s="307">
        <v>45271.3993722645</v>
      </c>
    </row>
    <row r="343" s="298" customFormat="1" spans="1:9">
      <c r="A343" s="305">
        <v>39374</v>
      </c>
      <c r="B343" s="306" t="s">
        <v>791</v>
      </c>
      <c r="C343" s="306" t="s">
        <v>822</v>
      </c>
      <c r="D343" s="306" t="s">
        <v>823</v>
      </c>
      <c r="E343" s="306" t="s">
        <v>100</v>
      </c>
      <c r="F343" s="306" t="s">
        <v>183</v>
      </c>
      <c r="G343" s="306">
        <v>24</v>
      </c>
      <c r="H343" s="307">
        <v>29759.111874</v>
      </c>
      <c r="I343" s="307">
        <v>27641.6573182359</v>
      </c>
    </row>
    <row r="344" s="298" customFormat="1" spans="1:9">
      <c r="A344" s="305">
        <v>39445</v>
      </c>
      <c r="B344" s="306" t="s">
        <v>791</v>
      </c>
      <c r="C344" s="306" t="s">
        <v>824</v>
      </c>
      <c r="D344" s="306" t="s">
        <v>825</v>
      </c>
      <c r="E344" s="306" t="s">
        <v>422</v>
      </c>
      <c r="F344" s="306" t="s">
        <v>610</v>
      </c>
      <c r="G344" s="306">
        <v>18</v>
      </c>
      <c r="H344" s="307">
        <v>22319.3339055</v>
      </c>
      <c r="I344" s="307">
        <v>20792.4829886769</v>
      </c>
    </row>
    <row r="345" s="298" customFormat="1" spans="1:9">
      <c r="A345" s="305">
        <v>39157</v>
      </c>
      <c r="B345" s="306" t="s">
        <v>826</v>
      </c>
      <c r="C345" s="306" t="s">
        <v>827</v>
      </c>
      <c r="D345" s="333" t="s">
        <v>828</v>
      </c>
      <c r="E345" s="306" t="s">
        <v>123</v>
      </c>
      <c r="F345" s="306" t="s">
        <v>101</v>
      </c>
      <c r="G345" s="310">
        <v>12</v>
      </c>
      <c r="H345" s="307">
        <v>1140.382548</v>
      </c>
      <c r="I345" s="307">
        <v>1165.87728420679</v>
      </c>
    </row>
    <row r="346" s="298" customFormat="1" spans="1:9">
      <c r="A346" s="305">
        <v>39416</v>
      </c>
      <c r="B346" s="306" t="s">
        <v>826</v>
      </c>
      <c r="C346" s="306" t="s">
        <v>829</v>
      </c>
      <c r="D346" s="333" t="s">
        <v>830</v>
      </c>
      <c r="E346" s="306" t="s">
        <v>100</v>
      </c>
      <c r="F346" s="306" t="s">
        <v>183</v>
      </c>
      <c r="G346" s="310">
        <v>12</v>
      </c>
      <c r="H346" s="307">
        <v>1140.382548</v>
      </c>
      <c r="I346" s="307">
        <v>1152.29728420679</v>
      </c>
    </row>
    <row r="347" s="298" customFormat="1" spans="1:9">
      <c r="A347" s="305">
        <v>39416</v>
      </c>
      <c r="B347" s="306" t="s">
        <v>826</v>
      </c>
      <c r="C347" s="306" t="s">
        <v>831</v>
      </c>
      <c r="D347" s="333" t="s">
        <v>832</v>
      </c>
      <c r="E347" s="306" t="s">
        <v>100</v>
      </c>
      <c r="F347" s="306" t="s">
        <v>183</v>
      </c>
      <c r="G347" s="310">
        <v>36</v>
      </c>
      <c r="H347" s="307">
        <v>3890.606688</v>
      </c>
      <c r="I347" s="307">
        <v>3882.3329060776</v>
      </c>
    </row>
    <row r="348" s="298" customFormat="1" spans="1:9">
      <c r="A348" s="305">
        <v>39416</v>
      </c>
      <c r="B348" s="306" t="s">
        <v>826</v>
      </c>
      <c r="C348" s="306" t="s">
        <v>833</v>
      </c>
      <c r="D348" s="333" t="s">
        <v>834</v>
      </c>
      <c r="E348" s="306" t="s">
        <v>100</v>
      </c>
      <c r="F348" s="306" t="s">
        <v>183</v>
      </c>
      <c r="G348" s="310">
        <v>36</v>
      </c>
      <c r="H348" s="307">
        <v>3890.606688</v>
      </c>
      <c r="I348" s="307">
        <v>3777.8129060776</v>
      </c>
    </row>
    <row r="349" s="298" customFormat="1" spans="1:9">
      <c r="A349" s="305">
        <v>39416</v>
      </c>
      <c r="B349" s="306" t="s">
        <v>826</v>
      </c>
      <c r="C349" s="306" t="s">
        <v>835</v>
      </c>
      <c r="D349" s="333" t="s">
        <v>836</v>
      </c>
      <c r="E349" s="306" t="s">
        <v>100</v>
      </c>
      <c r="F349" s="306" t="s">
        <v>183</v>
      </c>
      <c r="G349" s="306">
        <v>9</v>
      </c>
      <c r="H349" s="307">
        <v>785.711394</v>
      </c>
      <c r="I349" s="307">
        <v>786.353499358103</v>
      </c>
    </row>
    <row r="350" s="298" customFormat="1" spans="1:9">
      <c r="A350" s="305">
        <v>39416</v>
      </c>
      <c r="B350" s="306" t="s">
        <v>826</v>
      </c>
      <c r="C350" s="306" t="s">
        <v>837</v>
      </c>
      <c r="D350" s="333" t="s">
        <v>838</v>
      </c>
      <c r="E350" s="306" t="s">
        <v>100</v>
      </c>
      <c r="F350" s="306" t="s">
        <v>183</v>
      </c>
      <c r="G350" s="306">
        <v>9</v>
      </c>
      <c r="H350" s="307">
        <v>785.711394</v>
      </c>
      <c r="I350" s="307">
        <v>786.353499358103</v>
      </c>
    </row>
    <row r="351" s="298" customFormat="1" spans="1:9">
      <c r="A351" s="305">
        <v>39428</v>
      </c>
      <c r="B351" s="306" t="s">
        <v>839</v>
      </c>
      <c r="C351" s="333" t="s">
        <v>840</v>
      </c>
      <c r="D351" s="333" t="s">
        <v>841</v>
      </c>
      <c r="E351" s="306" t="s">
        <v>100</v>
      </c>
      <c r="F351" s="306" t="s">
        <v>183</v>
      </c>
      <c r="G351" s="306">
        <v>150</v>
      </c>
      <c r="H351" s="307">
        <v>13095.1899</v>
      </c>
      <c r="I351" s="307">
        <v>12226.699304523</v>
      </c>
    </row>
    <row r="352" s="298" customFormat="1" spans="1:9">
      <c r="A352" s="305">
        <v>39233</v>
      </c>
      <c r="B352" s="306" t="s">
        <v>839</v>
      </c>
      <c r="C352" s="333" t="s">
        <v>842</v>
      </c>
      <c r="D352" s="333" t="s">
        <v>843</v>
      </c>
      <c r="E352" s="306" t="s">
        <v>123</v>
      </c>
      <c r="F352" s="306" t="s">
        <v>169</v>
      </c>
      <c r="G352" s="306">
        <v>150</v>
      </c>
      <c r="H352" s="307">
        <v>13095.1899</v>
      </c>
      <c r="I352" s="307">
        <v>12272.379304523</v>
      </c>
    </row>
    <row r="353" s="298" customFormat="1" spans="1:9">
      <c r="A353" s="305">
        <v>39246</v>
      </c>
      <c r="B353" s="306" t="s">
        <v>844</v>
      </c>
      <c r="C353" s="306" t="s">
        <v>845</v>
      </c>
      <c r="D353" s="333" t="s">
        <v>846</v>
      </c>
      <c r="E353" s="306" t="s">
        <v>123</v>
      </c>
      <c r="F353" s="306" t="s">
        <v>169</v>
      </c>
      <c r="G353" s="310">
        <v>312</v>
      </c>
      <c r="H353" s="307">
        <v>31428.45576</v>
      </c>
      <c r="I353" s="307">
        <v>28528.2940059794</v>
      </c>
    </row>
    <row r="354" s="298" customFormat="1" spans="1:9">
      <c r="A354" s="305">
        <v>39279</v>
      </c>
      <c r="B354" s="306" t="s">
        <v>844</v>
      </c>
      <c r="C354" s="306" t="s">
        <v>847</v>
      </c>
      <c r="D354" s="333" t="s">
        <v>848</v>
      </c>
      <c r="E354" s="306" t="s">
        <v>123</v>
      </c>
      <c r="F354" s="306" t="s">
        <v>169</v>
      </c>
      <c r="G354" s="310">
        <v>312</v>
      </c>
      <c r="H354" s="307">
        <v>31428.45576</v>
      </c>
      <c r="I354" s="307">
        <v>28502.2464750751</v>
      </c>
    </row>
    <row r="355" s="298" customFormat="1" spans="1:9">
      <c r="A355" s="305">
        <v>39316</v>
      </c>
      <c r="B355" s="306" t="s">
        <v>849</v>
      </c>
      <c r="C355" s="306" t="s">
        <v>850</v>
      </c>
      <c r="D355" s="333" t="s">
        <v>851</v>
      </c>
      <c r="E355" s="306" t="s">
        <v>123</v>
      </c>
      <c r="F355" s="306" t="s">
        <v>169</v>
      </c>
      <c r="G355" s="310">
        <v>150</v>
      </c>
      <c r="H355" s="307">
        <v>16210.8612</v>
      </c>
      <c r="I355" s="307">
        <v>14968.8723559014</v>
      </c>
    </row>
    <row r="356" s="298" customFormat="1" spans="1:9">
      <c r="A356" s="305">
        <v>39339</v>
      </c>
      <c r="B356" s="306" t="s">
        <v>849</v>
      </c>
      <c r="C356" s="306" t="s">
        <v>852</v>
      </c>
      <c r="D356" s="333" t="s">
        <v>853</v>
      </c>
      <c r="E356" s="306" t="s">
        <v>123</v>
      </c>
      <c r="F356" s="306" t="s">
        <v>169</v>
      </c>
      <c r="G356" s="310">
        <v>150</v>
      </c>
      <c r="H356" s="307">
        <v>16210.8612</v>
      </c>
      <c r="I356" s="307">
        <v>14944.8796355759</v>
      </c>
    </row>
    <row r="357" s="298" customFormat="1" spans="1:9">
      <c r="A357" s="305">
        <v>39416</v>
      </c>
      <c r="B357" s="306" t="s">
        <v>849</v>
      </c>
      <c r="C357" s="306" t="s">
        <v>854</v>
      </c>
      <c r="D357" s="333" t="s">
        <v>855</v>
      </c>
      <c r="E357" s="306" t="s">
        <v>100</v>
      </c>
      <c r="F357" s="306" t="s">
        <v>610</v>
      </c>
      <c r="G357" s="310">
        <v>150</v>
      </c>
      <c r="H357" s="307">
        <v>14254.78185</v>
      </c>
      <c r="I357" s="307">
        <v>12854.7206776547</v>
      </c>
    </row>
    <row r="358" s="298" customFormat="1" spans="1:9">
      <c r="A358" s="305">
        <v>39416</v>
      </c>
      <c r="B358" s="306" t="s">
        <v>849</v>
      </c>
      <c r="C358" s="306" t="s">
        <v>856</v>
      </c>
      <c r="D358" s="333" t="s">
        <v>857</v>
      </c>
      <c r="E358" s="306" t="s">
        <v>100</v>
      </c>
      <c r="F358" s="306" t="s">
        <v>610</v>
      </c>
      <c r="G358" s="310">
        <v>150</v>
      </c>
      <c r="H358" s="307">
        <v>14254.78185</v>
      </c>
      <c r="I358" s="307">
        <v>11955.3564746913</v>
      </c>
    </row>
    <row r="359" s="298" customFormat="1" spans="1:9">
      <c r="A359" s="305">
        <v>39416</v>
      </c>
      <c r="B359" s="306" t="s">
        <v>849</v>
      </c>
      <c r="C359" s="306" t="s">
        <v>858</v>
      </c>
      <c r="D359" s="333" t="s">
        <v>859</v>
      </c>
      <c r="E359" s="306" t="s">
        <v>100</v>
      </c>
      <c r="F359" s="306" t="s">
        <v>610</v>
      </c>
      <c r="G359" s="310">
        <v>326</v>
      </c>
      <c r="H359" s="307">
        <v>32838.70698</v>
      </c>
      <c r="I359" s="307">
        <v>29813.8491976497</v>
      </c>
    </row>
    <row r="360" s="298" customFormat="1" spans="1:9">
      <c r="A360" s="305">
        <v>39416</v>
      </c>
      <c r="B360" s="306" t="s">
        <v>849</v>
      </c>
      <c r="C360" s="306" t="s">
        <v>860</v>
      </c>
      <c r="D360" s="333" t="s">
        <v>861</v>
      </c>
      <c r="E360" s="306" t="s">
        <v>100</v>
      </c>
      <c r="F360" s="306" t="s">
        <v>183</v>
      </c>
      <c r="G360" s="310">
        <v>326</v>
      </c>
      <c r="H360" s="307">
        <v>32838.70698</v>
      </c>
      <c r="I360" s="307">
        <v>29921.6506150753</v>
      </c>
    </row>
    <row r="361" s="298" customFormat="1" spans="1:9">
      <c r="A361" s="305">
        <v>39251</v>
      </c>
      <c r="B361" s="306" t="s">
        <v>849</v>
      </c>
      <c r="C361" s="306" t="s">
        <v>862</v>
      </c>
      <c r="D361" s="333" t="s">
        <v>863</v>
      </c>
      <c r="E361" s="306" t="s">
        <v>123</v>
      </c>
      <c r="F361" s="306" t="s">
        <v>183</v>
      </c>
      <c r="G361" s="310">
        <v>255</v>
      </c>
      <c r="H361" s="307">
        <v>24233.129145</v>
      </c>
      <c r="I361" s="307">
        <v>24111.1128397397</v>
      </c>
    </row>
    <row r="362" s="298" customFormat="1" spans="1:9">
      <c r="A362" s="305">
        <v>39282</v>
      </c>
      <c r="B362" s="306" t="s">
        <v>849</v>
      </c>
      <c r="C362" s="306" t="s">
        <v>864</v>
      </c>
      <c r="D362" s="333" t="s">
        <v>865</v>
      </c>
      <c r="E362" s="306" t="s">
        <v>123</v>
      </c>
      <c r="F362" s="306" t="s">
        <v>183</v>
      </c>
      <c r="G362" s="310">
        <v>255</v>
      </c>
      <c r="H362" s="307">
        <v>24233.129145</v>
      </c>
      <c r="I362" s="307">
        <v>24113.1051808507</v>
      </c>
    </row>
    <row r="363" s="298" customFormat="1" spans="1:9">
      <c r="A363" s="305">
        <v>39316</v>
      </c>
      <c r="B363" s="306" t="s">
        <v>866</v>
      </c>
      <c r="C363" s="306" t="s">
        <v>867</v>
      </c>
      <c r="D363" s="333" t="s">
        <v>868</v>
      </c>
      <c r="E363" s="306" t="s">
        <v>123</v>
      </c>
      <c r="F363" s="306" t="s">
        <v>183</v>
      </c>
      <c r="G363" s="310">
        <v>150</v>
      </c>
      <c r="H363" s="307">
        <v>14254.78185</v>
      </c>
      <c r="I363" s="307">
        <v>12883.9900500538</v>
      </c>
    </row>
    <row r="364" s="298" customFormat="1" spans="1:9">
      <c r="A364" s="305">
        <v>39343</v>
      </c>
      <c r="B364" s="306" t="s">
        <v>866</v>
      </c>
      <c r="C364" s="306" t="s">
        <v>869</v>
      </c>
      <c r="D364" s="333" t="s">
        <v>870</v>
      </c>
      <c r="E364" s="306" t="s">
        <v>123</v>
      </c>
      <c r="F364" s="306" t="s">
        <v>183</v>
      </c>
      <c r="G364" s="310">
        <v>150</v>
      </c>
      <c r="H364" s="307">
        <v>14254.78185</v>
      </c>
      <c r="I364" s="307">
        <v>13198.9803324046</v>
      </c>
    </row>
    <row r="365" s="298" customFormat="1" spans="1:9">
      <c r="A365" s="305">
        <v>39377</v>
      </c>
      <c r="B365" s="306" t="s">
        <v>871</v>
      </c>
      <c r="C365" s="306" t="s">
        <v>872</v>
      </c>
      <c r="D365" s="306" t="s">
        <v>873</v>
      </c>
      <c r="E365" s="306" t="s">
        <v>123</v>
      </c>
      <c r="F365" s="306" t="s">
        <v>183</v>
      </c>
      <c r="G365" s="306">
        <v>250</v>
      </c>
      <c r="H365" s="307">
        <v>90776.1375</v>
      </c>
      <c r="I365" s="307">
        <v>51652.9978961291</v>
      </c>
    </row>
    <row r="366" s="298" customFormat="1" spans="1:9">
      <c r="A366" s="305">
        <v>39413</v>
      </c>
      <c r="B366" s="306" t="s">
        <v>871</v>
      </c>
      <c r="C366" s="306" t="s">
        <v>874</v>
      </c>
      <c r="D366" s="306" t="s">
        <v>875</v>
      </c>
      <c r="E366" s="306" t="s">
        <v>123</v>
      </c>
      <c r="F366" s="306" t="s">
        <v>183</v>
      </c>
      <c r="G366" s="306">
        <v>250</v>
      </c>
      <c r="H366" s="307">
        <v>64421.775</v>
      </c>
      <c r="I366" s="307">
        <v>35987.8167377259</v>
      </c>
    </row>
    <row r="367" s="298" customFormat="1" spans="1:9">
      <c r="A367" s="305">
        <v>39428</v>
      </c>
      <c r="B367" s="306" t="s">
        <v>871</v>
      </c>
      <c r="C367" s="306" t="s">
        <v>876</v>
      </c>
      <c r="D367" s="306" t="s">
        <v>877</v>
      </c>
      <c r="E367" s="306" t="s">
        <v>123</v>
      </c>
      <c r="F367" s="306" t="s">
        <v>183</v>
      </c>
      <c r="G367" s="306">
        <v>250</v>
      </c>
      <c r="H367" s="307">
        <v>59541.3375</v>
      </c>
      <c r="I367" s="307">
        <v>31113.1758622809</v>
      </c>
    </row>
    <row r="368" s="298" customFormat="1" spans="1:9">
      <c r="A368" s="305">
        <v>39279</v>
      </c>
      <c r="B368" s="306" t="s">
        <v>871</v>
      </c>
      <c r="C368" s="306" t="s">
        <v>878</v>
      </c>
      <c r="D368" s="306" t="s">
        <v>879</v>
      </c>
      <c r="E368" s="306" t="s">
        <v>100</v>
      </c>
      <c r="F368" s="306" t="s">
        <v>183</v>
      </c>
      <c r="G368" s="306">
        <v>300</v>
      </c>
      <c r="H368" s="307">
        <v>48023.505</v>
      </c>
      <c r="I368" s="307">
        <v>28736.8970489196</v>
      </c>
    </row>
    <row r="369" s="298" customFormat="1" spans="1:9">
      <c r="A369" s="305">
        <v>39339</v>
      </c>
      <c r="B369" s="306" t="s">
        <v>871</v>
      </c>
      <c r="C369" s="306" t="s">
        <v>880</v>
      </c>
      <c r="D369" s="306" t="s">
        <v>881</v>
      </c>
      <c r="E369" s="306" t="s">
        <v>100</v>
      </c>
      <c r="F369" s="306" t="s">
        <v>183</v>
      </c>
      <c r="G369" s="306">
        <v>400</v>
      </c>
      <c r="H369" s="307">
        <v>44665.764</v>
      </c>
      <c r="I369" s="307">
        <v>26832.527463017</v>
      </c>
    </row>
    <row r="370" s="298" customFormat="1" spans="1:9">
      <c r="A370" s="305">
        <v>39226</v>
      </c>
      <c r="B370" s="306" t="s">
        <v>871</v>
      </c>
      <c r="C370" s="306" t="s">
        <v>882</v>
      </c>
      <c r="D370" s="306" t="s">
        <v>883</v>
      </c>
      <c r="E370" s="306" t="s">
        <v>422</v>
      </c>
      <c r="F370" s="306" t="s">
        <v>145</v>
      </c>
      <c r="G370" s="306">
        <v>200</v>
      </c>
      <c r="H370" s="307">
        <v>24987.84</v>
      </c>
      <c r="I370" s="307">
        <v>15567.9054286397</v>
      </c>
    </row>
    <row r="371" s="298" customFormat="1" spans="1:9">
      <c r="A371" s="305">
        <v>39374</v>
      </c>
      <c r="B371" s="306" t="s">
        <v>884</v>
      </c>
      <c r="C371" s="306" t="s">
        <v>885</v>
      </c>
      <c r="D371" s="306" t="s">
        <v>886</v>
      </c>
      <c r="E371" s="306" t="s">
        <v>123</v>
      </c>
      <c r="F371" s="306" t="s">
        <v>169</v>
      </c>
      <c r="G371" s="306">
        <v>130</v>
      </c>
      <c r="H371" s="307">
        <v>6548.1025155</v>
      </c>
      <c r="I371" s="307">
        <v>5336.20445827649</v>
      </c>
    </row>
    <row r="372" s="298" customFormat="1" spans="1:9">
      <c r="A372" s="305">
        <v>39406</v>
      </c>
      <c r="B372" s="306" t="s">
        <v>884</v>
      </c>
      <c r="C372" s="306" t="s">
        <v>887</v>
      </c>
      <c r="D372" s="306" t="s">
        <v>888</v>
      </c>
      <c r="E372" s="306" t="s">
        <v>123</v>
      </c>
      <c r="F372" s="306" t="s">
        <v>169</v>
      </c>
      <c r="G372" s="306">
        <v>400</v>
      </c>
      <c r="H372" s="307">
        <v>7893.03396</v>
      </c>
      <c r="I372" s="307">
        <v>7182.6438329194</v>
      </c>
    </row>
    <row r="373" s="298" customFormat="1" spans="1:9">
      <c r="A373" s="305">
        <v>39106</v>
      </c>
      <c r="B373" s="306" t="s">
        <v>889</v>
      </c>
      <c r="C373" s="306" t="s">
        <v>890</v>
      </c>
      <c r="D373" s="306" t="s">
        <v>891</v>
      </c>
      <c r="E373" s="306" t="s">
        <v>123</v>
      </c>
      <c r="F373" s="306" t="s">
        <v>101</v>
      </c>
      <c r="G373" s="306">
        <v>8</v>
      </c>
      <c r="H373" s="307">
        <v>5026.616364</v>
      </c>
      <c r="I373" s="307">
        <v>4666.41097887855</v>
      </c>
    </row>
    <row r="374" s="298" customFormat="1" spans="1:9">
      <c r="A374" s="305">
        <v>39126</v>
      </c>
      <c r="B374" s="306" t="s">
        <v>889</v>
      </c>
      <c r="C374" s="306" t="s">
        <v>892</v>
      </c>
      <c r="D374" s="306" t="s">
        <v>893</v>
      </c>
      <c r="E374" s="306" t="s">
        <v>123</v>
      </c>
      <c r="F374" s="306" t="s">
        <v>101</v>
      </c>
      <c r="G374" s="306">
        <v>8</v>
      </c>
      <c r="H374" s="307">
        <v>5026.616364</v>
      </c>
      <c r="I374" s="307">
        <v>4896.7560548436</v>
      </c>
    </row>
    <row r="375" s="298" customFormat="1" spans="1:9">
      <c r="A375" s="305">
        <v>39162</v>
      </c>
      <c r="B375" s="306" t="s">
        <v>889</v>
      </c>
      <c r="C375" s="306" t="s">
        <v>894</v>
      </c>
      <c r="D375" s="306" t="s">
        <v>895</v>
      </c>
      <c r="E375" s="306" t="s">
        <v>123</v>
      </c>
      <c r="F375" s="306" t="s">
        <v>101</v>
      </c>
      <c r="G375" s="306">
        <v>8</v>
      </c>
      <c r="H375" s="307">
        <v>5430.16998</v>
      </c>
      <c r="I375" s="307">
        <v>5026.06585832303</v>
      </c>
    </row>
    <row r="376" s="298" customFormat="1" spans="1:9">
      <c r="A376" s="305">
        <v>39111</v>
      </c>
      <c r="B376" s="306" t="s">
        <v>889</v>
      </c>
      <c r="C376" s="306" t="s">
        <v>896</v>
      </c>
      <c r="D376" s="306" t="s">
        <v>897</v>
      </c>
      <c r="E376" s="306" t="s">
        <v>422</v>
      </c>
      <c r="F376" s="306" t="s">
        <v>169</v>
      </c>
      <c r="G376" s="306">
        <v>8</v>
      </c>
      <c r="H376" s="307">
        <v>5430.16998</v>
      </c>
      <c r="I376" s="307">
        <v>5024.31988482275</v>
      </c>
    </row>
    <row r="377" s="298" customFormat="1" spans="1:9">
      <c r="A377" s="305">
        <v>39445</v>
      </c>
      <c r="B377" s="306" t="s">
        <v>889</v>
      </c>
      <c r="C377" s="306" t="s">
        <v>898</v>
      </c>
      <c r="D377" s="306" t="s">
        <v>899</v>
      </c>
      <c r="E377" s="306" t="s">
        <v>422</v>
      </c>
      <c r="F377" s="306" t="s">
        <v>183</v>
      </c>
      <c r="G377" s="306">
        <v>8</v>
      </c>
      <c r="H377" s="307">
        <v>5136.406686</v>
      </c>
      <c r="I377" s="307">
        <v>4587.58111063592</v>
      </c>
    </row>
    <row r="378" s="298" customFormat="1" spans="1:9">
      <c r="A378" s="305">
        <v>39330</v>
      </c>
      <c r="B378" s="306" t="s">
        <v>889</v>
      </c>
      <c r="C378" s="306" t="s">
        <v>900</v>
      </c>
      <c r="D378" s="306" t="s">
        <v>901</v>
      </c>
      <c r="E378" s="306" t="s">
        <v>422</v>
      </c>
      <c r="F378" s="306" t="s">
        <v>180</v>
      </c>
      <c r="G378" s="306">
        <v>8</v>
      </c>
      <c r="H378" s="307">
        <v>5507.319936</v>
      </c>
      <c r="I378" s="307">
        <v>4995.40294759479</v>
      </c>
    </row>
    <row r="379" s="298" customFormat="1" spans="1:9">
      <c r="A379" s="305">
        <v>39233</v>
      </c>
      <c r="B379" s="306" t="s">
        <v>889</v>
      </c>
      <c r="C379" s="306" t="s">
        <v>902</v>
      </c>
      <c r="D379" s="306" t="s">
        <v>903</v>
      </c>
      <c r="E379" s="306" t="s">
        <v>100</v>
      </c>
      <c r="F379" s="306" t="s">
        <v>101</v>
      </c>
      <c r="G379" s="306">
        <v>8</v>
      </c>
      <c r="H379" s="307">
        <v>5964.28506</v>
      </c>
      <c r="I379" s="307">
        <v>5409.08962066903</v>
      </c>
    </row>
    <row r="380" s="298" customFormat="1" spans="1:9">
      <c r="A380" s="305">
        <v>39416</v>
      </c>
      <c r="B380" s="306" t="s">
        <v>889</v>
      </c>
      <c r="C380" s="306" t="s">
        <v>904</v>
      </c>
      <c r="D380" s="306" t="s">
        <v>905</v>
      </c>
      <c r="E380" s="306" t="s">
        <v>100</v>
      </c>
      <c r="F380" s="306" t="s">
        <v>610</v>
      </c>
      <c r="G380" s="306">
        <v>8</v>
      </c>
      <c r="H380" s="307">
        <v>6403.446348</v>
      </c>
      <c r="I380" s="307">
        <v>5924.88600638428</v>
      </c>
    </row>
    <row r="381" s="298" customFormat="1" spans="1:9">
      <c r="A381" s="305">
        <v>39428</v>
      </c>
      <c r="B381" s="306" t="s">
        <v>906</v>
      </c>
      <c r="C381" s="306" t="s">
        <v>907</v>
      </c>
      <c r="D381" s="306" t="s">
        <v>908</v>
      </c>
      <c r="E381" s="306" t="s">
        <v>100</v>
      </c>
      <c r="F381" s="306" t="s">
        <v>610</v>
      </c>
      <c r="G381" s="306">
        <v>50</v>
      </c>
      <c r="H381" s="307">
        <v>21253.329225</v>
      </c>
      <c r="I381" s="307">
        <v>21583.7178605345</v>
      </c>
    </row>
    <row r="382" s="298" customFormat="1" spans="1:9">
      <c r="A382" s="305">
        <v>39331</v>
      </c>
      <c r="B382" s="306" t="s">
        <v>906</v>
      </c>
      <c r="C382" s="306" t="s">
        <v>909</v>
      </c>
      <c r="D382" s="306" t="s">
        <v>910</v>
      </c>
      <c r="E382" s="306" t="s">
        <v>422</v>
      </c>
      <c r="F382" s="306" t="s">
        <v>169</v>
      </c>
      <c r="G382" s="306">
        <v>50</v>
      </c>
      <c r="H382" s="307">
        <v>22588.616925</v>
      </c>
      <c r="I382" s="307">
        <v>22168.1712170082</v>
      </c>
    </row>
    <row r="383" s="298" customFormat="1" spans="1:9">
      <c r="A383" s="305">
        <v>39255</v>
      </c>
      <c r="B383" s="306" t="s">
        <v>906</v>
      </c>
      <c r="C383" s="306" t="s">
        <v>911</v>
      </c>
      <c r="D383" s="306" t="s">
        <v>912</v>
      </c>
      <c r="E383" s="306" t="s">
        <v>422</v>
      </c>
      <c r="F383" s="306" t="s">
        <v>610</v>
      </c>
      <c r="G383" s="306">
        <v>110</v>
      </c>
      <c r="H383" s="307">
        <v>49694.957235</v>
      </c>
      <c r="I383" s="307">
        <v>48686.3266218779</v>
      </c>
    </row>
    <row r="384" s="298" customFormat="1" spans="1:9">
      <c r="A384" s="305">
        <v>39316</v>
      </c>
      <c r="B384" s="306" t="s">
        <v>906</v>
      </c>
      <c r="C384" s="306" t="s">
        <v>913</v>
      </c>
      <c r="D384" s="306" t="s">
        <v>914</v>
      </c>
      <c r="E384" s="306" t="s">
        <v>422</v>
      </c>
      <c r="F384" s="306" t="s">
        <v>610</v>
      </c>
      <c r="G384" s="306">
        <v>130</v>
      </c>
      <c r="H384" s="307">
        <v>63070.08903</v>
      </c>
      <c r="I384" s="307">
        <v>64076.6952637443</v>
      </c>
    </row>
    <row r="385" s="298" customFormat="1" spans="1:9">
      <c r="A385" s="305">
        <v>39371</v>
      </c>
      <c r="B385" s="306" t="s">
        <v>906</v>
      </c>
      <c r="C385" s="306" t="s">
        <v>915</v>
      </c>
      <c r="D385" s="306" t="s">
        <v>916</v>
      </c>
      <c r="E385" s="306" t="s">
        <v>422</v>
      </c>
      <c r="F385" s="306" t="s">
        <v>610</v>
      </c>
      <c r="G385" s="306">
        <v>110</v>
      </c>
      <c r="H385" s="307">
        <v>53366.99841</v>
      </c>
      <c r="I385" s="307">
        <v>54266.5227284055</v>
      </c>
    </row>
    <row r="386" s="298" customFormat="1" spans="1:9">
      <c r="A386" s="305">
        <v>39155</v>
      </c>
      <c r="B386" s="306" t="s">
        <v>906</v>
      </c>
      <c r="C386" s="306" t="s">
        <v>917</v>
      </c>
      <c r="D386" s="306" t="s">
        <v>918</v>
      </c>
      <c r="E386" s="306" t="s">
        <v>422</v>
      </c>
      <c r="F386" s="306" t="s">
        <v>180</v>
      </c>
      <c r="G386" s="306">
        <v>40</v>
      </c>
      <c r="H386" s="307">
        <v>15073.91448</v>
      </c>
      <c r="I386" s="307">
        <v>15047.3455558138</v>
      </c>
    </row>
    <row r="387" s="298" customFormat="1" spans="1:9">
      <c r="A387" s="305">
        <v>39445</v>
      </c>
      <c r="B387" s="306" t="s">
        <v>906</v>
      </c>
      <c r="C387" s="306" t="s">
        <v>919</v>
      </c>
      <c r="D387" s="306" t="s">
        <v>920</v>
      </c>
      <c r="E387" s="306" t="s">
        <v>422</v>
      </c>
      <c r="F387" s="306" t="s">
        <v>180</v>
      </c>
      <c r="G387" s="306">
        <v>40</v>
      </c>
      <c r="H387" s="307">
        <v>15073.91448</v>
      </c>
      <c r="I387" s="307">
        <v>15053.0355903041</v>
      </c>
    </row>
    <row r="388" s="298" customFormat="1" spans="1:9">
      <c r="A388" s="305">
        <v>39401</v>
      </c>
      <c r="B388" s="306" t="s">
        <v>906</v>
      </c>
      <c r="C388" s="306" t="s">
        <v>921</v>
      </c>
      <c r="D388" s="306" t="s">
        <v>922</v>
      </c>
      <c r="E388" s="306" t="s">
        <v>422</v>
      </c>
      <c r="F388" s="306" t="s">
        <v>180</v>
      </c>
      <c r="G388" s="306">
        <v>30</v>
      </c>
      <c r="H388" s="307">
        <v>12128.863275</v>
      </c>
      <c r="I388" s="307">
        <v>12130.9181003432</v>
      </c>
    </row>
    <row r="389" s="298" customFormat="1" spans="1:9">
      <c r="A389" s="305">
        <v>39282</v>
      </c>
      <c r="B389" s="306" t="s">
        <v>906</v>
      </c>
      <c r="C389" s="306" t="s">
        <v>923</v>
      </c>
      <c r="D389" s="306" t="s">
        <v>924</v>
      </c>
      <c r="E389" s="306" t="s">
        <v>219</v>
      </c>
      <c r="F389" s="306" t="s">
        <v>183</v>
      </c>
      <c r="G389" s="306">
        <v>30</v>
      </c>
      <c r="H389" s="307">
        <v>9547.307055</v>
      </c>
      <c r="I389" s="307">
        <v>9959.43131742833</v>
      </c>
    </row>
    <row r="390" s="298" customFormat="1" spans="1:9">
      <c r="A390" s="305">
        <v>39316</v>
      </c>
      <c r="B390" s="306" t="s">
        <v>906</v>
      </c>
      <c r="C390" s="306" t="s">
        <v>925</v>
      </c>
      <c r="D390" s="306" t="s">
        <v>926</v>
      </c>
      <c r="E390" s="306" t="s">
        <v>219</v>
      </c>
      <c r="F390" s="306" t="s">
        <v>183</v>
      </c>
      <c r="G390" s="306">
        <v>30</v>
      </c>
      <c r="H390" s="307">
        <v>9547.307055</v>
      </c>
      <c r="I390" s="307">
        <v>9959.43131742833</v>
      </c>
    </row>
    <row r="391" s="298" customFormat="1" spans="1:9">
      <c r="A391" s="305">
        <v>39343</v>
      </c>
      <c r="B391" s="306" t="s">
        <v>906</v>
      </c>
      <c r="C391" s="306" t="s">
        <v>927</v>
      </c>
      <c r="D391" s="306" t="s">
        <v>928</v>
      </c>
      <c r="E391" s="306" t="s">
        <v>219</v>
      </c>
      <c r="F391" s="306" t="s">
        <v>183</v>
      </c>
      <c r="G391" s="306">
        <v>30</v>
      </c>
      <c r="H391" s="307">
        <v>10237.2057</v>
      </c>
      <c r="I391" s="307">
        <v>10582.0999575319</v>
      </c>
    </row>
    <row r="392" s="298" customFormat="1" spans="1:9">
      <c r="A392" s="305">
        <v>39377</v>
      </c>
      <c r="B392" s="306" t="s">
        <v>906</v>
      </c>
      <c r="C392" s="306" t="s">
        <v>929</v>
      </c>
      <c r="D392" s="306" t="s">
        <v>930</v>
      </c>
      <c r="E392" s="306" t="s">
        <v>219</v>
      </c>
      <c r="F392" s="306" t="s">
        <v>183</v>
      </c>
      <c r="G392" s="306">
        <v>90</v>
      </c>
      <c r="H392" s="307">
        <v>56549.434095</v>
      </c>
      <c r="I392" s="307">
        <v>52872.7821370779</v>
      </c>
    </row>
    <row r="393" s="298" customFormat="1" spans="1:9">
      <c r="A393" s="305">
        <v>39413</v>
      </c>
      <c r="B393" s="306" t="s">
        <v>906</v>
      </c>
      <c r="C393" s="306" t="s">
        <v>931</v>
      </c>
      <c r="D393" s="306" t="s">
        <v>932</v>
      </c>
      <c r="E393" s="306" t="s">
        <v>219</v>
      </c>
      <c r="F393" s="306" t="s">
        <v>183</v>
      </c>
      <c r="G393" s="306">
        <v>90</v>
      </c>
      <c r="H393" s="307">
        <v>56549.434095</v>
      </c>
      <c r="I393" s="307">
        <v>55102.0925758939</v>
      </c>
    </row>
    <row r="394" s="298" customFormat="1" spans="1:9">
      <c r="A394" s="305">
        <v>39349</v>
      </c>
      <c r="B394" s="306" t="s">
        <v>906</v>
      </c>
      <c r="C394" s="306" t="s">
        <v>933</v>
      </c>
      <c r="D394" s="306" t="s">
        <v>934</v>
      </c>
      <c r="E394" s="306" t="s">
        <v>123</v>
      </c>
      <c r="F394" s="306" t="s">
        <v>180</v>
      </c>
      <c r="G394" s="306">
        <v>110</v>
      </c>
      <c r="H394" s="307">
        <v>74664.837225</v>
      </c>
      <c r="I394" s="307">
        <v>69611.901925338</v>
      </c>
    </row>
    <row r="395" s="298" customFormat="1" spans="1:9">
      <c r="A395" s="305">
        <v>39428</v>
      </c>
      <c r="B395" s="306" t="s">
        <v>906</v>
      </c>
      <c r="C395" s="306" t="s">
        <v>935</v>
      </c>
      <c r="D395" s="306" t="s">
        <v>936</v>
      </c>
      <c r="E395" s="306" t="s">
        <v>219</v>
      </c>
      <c r="F395" s="306" t="s">
        <v>183</v>
      </c>
      <c r="G395" s="306">
        <v>70</v>
      </c>
      <c r="H395" s="307">
        <v>20173.9716675</v>
      </c>
      <c r="I395" s="307">
        <v>18076.4398663518</v>
      </c>
    </row>
    <row r="396" s="298" customFormat="1" spans="1:9">
      <c r="A396" s="305">
        <v>39416</v>
      </c>
      <c r="B396" s="306" t="s">
        <v>906</v>
      </c>
      <c r="C396" s="306" t="s">
        <v>937</v>
      </c>
      <c r="D396" s="306" t="s">
        <v>938</v>
      </c>
      <c r="E396" s="306" t="s">
        <v>123</v>
      </c>
      <c r="F396" s="306" t="s">
        <v>610</v>
      </c>
      <c r="G396" s="306">
        <v>110</v>
      </c>
      <c r="H396" s="307">
        <v>74664.837225</v>
      </c>
      <c r="I396" s="307">
        <v>69634.3032210227</v>
      </c>
    </row>
    <row r="397" s="298" customFormat="1" spans="1:9">
      <c r="A397" s="305">
        <v>39420</v>
      </c>
      <c r="B397" s="306" t="s">
        <v>906</v>
      </c>
      <c r="C397" s="306" t="s">
        <v>939</v>
      </c>
      <c r="D397" s="306" t="s">
        <v>940</v>
      </c>
      <c r="E397" s="306" t="s">
        <v>219</v>
      </c>
      <c r="F397" s="306" t="s">
        <v>183</v>
      </c>
      <c r="G397" s="306">
        <v>60</v>
      </c>
      <c r="H397" s="307">
        <v>24925.3704</v>
      </c>
      <c r="I397" s="307">
        <v>23567.0133659532</v>
      </c>
    </row>
    <row r="398" s="298" customFormat="1" spans="1:9">
      <c r="A398" s="305">
        <v>39420</v>
      </c>
      <c r="B398" s="306" t="s">
        <v>906</v>
      </c>
      <c r="C398" s="306" t="s">
        <v>941</v>
      </c>
      <c r="D398" s="306" t="s">
        <v>942</v>
      </c>
      <c r="E398" s="306" t="s">
        <v>219</v>
      </c>
      <c r="F398" s="306" t="s">
        <v>183</v>
      </c>
      <c r="G398" s="306">
        <v>100</v>
      </c>
      <c r="H398" s="307">
        <v>27002.4846</v>
      </c>
      <c r="I398" s="307">
        <v>23536.0184340179</v>
      </c>
    </row>
    <row r="399" s="298" customFormat="1" spans="1:9">
      <c r="A399" s="305">
        <v>39420</v>
      </c>
      <c r="B399" s="306" t="s">
        <v>906</v>
      </c>
      <c r="C399" s="306" t="s">
        <v>943</v>
      </c>
      <c r="D399" s="306" t="s">
        <v>944</v>
      </c>
      <c r="E399" s="306" t="s">
        <v>219</v>
      </c>
      <c r="F399" s="306" t="s">
        <v>183</v>
      </c>
      <c r="G399" s="306">
        <v>60</v>
      </c>
      <c r="H399" s="307">
        <v>38523.050145</v>
      </c>
      <c r="I399" s="307">
        <v>33918.5135126382</v>
      </c>
    </row>
    <row r="400" s="298" customFormat="1" spans="1:9">
      <c r="A400" s="305">
        <v>39420</v>
      </c>
      <c r="B400" s="306" t="s">
        <v>906</v>
      </c>
      <c r="C400" s="306" t="s">
        <v>945</v>
      </c>
      <c r="D400" s="306" t="s">
        <v>946</v>
      </c>
      <c r="E400" s="306" t="s">
        <v>219</v>
      </c>
      <c r="F400" s="306" t="s">
        <v>183</v>
      </c>
      <c r="G400" s="306">
        <v>50</v>
      </c>
      <c r="H400" s="307">
        <v>34420.7496</v>
      </c>
      <c r="I400" s="307">
        <v>30933.0665686028</v>
      </c>
    </row>
    <row r="401" s="298" customFormat="1" spans="1:9">
      <c r="A401" s="305">
        <v>39231</v>
      </c>
      <c r="B401" s="306" t="s">
        <v>906</v>
      </c>
      <c r="C401" s="306" t="s">
        <v>947</v>
      </c>
      <c r="D401" s="306" t="s">
        <v>948</v>
      </c>
      <c r="E401" s="306" t="s">
        <v>422</v>
      </c>
      <c r="F401" s="306" t="s">
        <v>169</v>
      </c>
      <c r="G401" s="306">
        <v>160</v>
      </c>
      <c r="H401" s="307">
        <v>119285.7012</v>
      </c>
      <c r="I401" s="307">
        <v>107468.594359385</v>
      </c>
    </row>
    <row r="402" s="298" customFormat="1" spans="1:9">
      <c r="A402" s="305">
        <v>39406</v>
      </c>
      <c r="B402" s="306" t="s">
        <v>906</v>
      </c>
      <c r="C402" s="306" t="s">
        <v>949</v>
      </c>
      <c r="D402" s="306" t="s">
        <v>950</v>
      </c>
      <c r="E402" s="306" t="s">
        <v>123</v>
      </c>
      <c r="F402" s="306" t="s">
        <v>183</v>
      </c>
      <c r="G402" s="306">
        <v>110</v>
      </c>
      <c r="H402" s="307">
        <v>88047.387285</v>
      </c>
      <c r="I402" s="307">
        <v>81132.8760386701</v>
      </c>
    </row>
    <row r="403" s="298" customFormat="1" spans="1:9">
      <c r="A403" s="305">
        <v>39408</v>
      </c>
      <c r="B403" s="306" t="s">
        <v>906</v>
      </c>
      <c r="C403" s="306" t="s">
        <v>951</v>
      </c>
      <c r="D403" s="306" t="s">
        <v>952</v>
      </c>
      <c r="E403" s="306" t="s">
        <v>422</v>
      </c>
      <c r="F403" s="306" t="s">
        <v>610</v>
      </c>
      <c r="G403" s="306">
        <v>30</v>
      </c>
      <c r="H403" s="307">
        <v>12751.997535</v>
      </c>
      <c r="I403" s="307">
        <v>12941.4831124835</v>
      </c>
    </row>
    <row r="404" s="298" customFormat="1" spans="1:9">
      <c r="A404" s="305">
        <v>39381</v>
      </c>
      <c r="B404" s="306" t="s">
        <v>906</v>
      </c>
      <c r="C404" s="306" t="s">
        <v>953</v>
      </c>
      <c r="D404" s="306" t="s">
        <v>954</v>
      </c>
      <c r="E404" s="306" t="s">
        <v>422</v>
      </c>
      <c r="F404" s="306" t="s">
        <v>610</v>
      </c>
      <c r="G404" s="306">
        <v>100</v>
      </c>
      <c r="H404" s="307">
        <v>1387.215555</v>
      </c>
      <c r="I404" s="307">
        <v>1194.25625984832</v>
      </c>
    </row>
    <row r="405" s="298" customFormat="1" spans="1:9">
      <c r="A405" s="305">
        <v>39274</v>
      </c>
      <c r="B405" s="306" t="s">
        <v>906</v>
      </c>
      <c r="C405" s="306" t="s">
        <v>955</v>
      </c>
      <c r="D405" s="306" t="s">
        <v>956</v>
      </c>
      <c r="E405" s="306" t="s">
        <v>422</v>
      </c>
      <c r="F405" s="306" t="s">
        <v>610</v>
      </c>
      <c r="G405" s="306">
        <v>80</v>
      </c>
      <c r="H405" s="307">
        <v>1026.687876</v>
      </c>
      <c r="I405" s="307">
        <v>767.761907258306</v>
      </c>
    </row>
    <row r="406" s="298" customFormat="1" spans="1:9">
      <c r="A406" s="305">
        <v>39251</v>
      </c>
      <c r="B406" s="306" t="s">
        <v>957</v>
      </c>
      <c r="C406" s="306" t="s">
        <v>958</v>
      </c>
      <c r="D406" s="306" t="s">
        <v>959</v>
      </c>
      <c r="E406" s="306" t="s">
        <v>123</v>
      </c>
      <c r="F406" s="306" t="s">
        <v>183</v>
      </c>
      <c r="G406" s="306">
        <v>40</v>
      </c>
      <c r="H406" s="307">
        <v>17002.66338</v>
      </c>
      <c r="I406" s="307">
        <v>17238.4693241448</v>
      </c>
    </row>
    <row r="407" s="298" customFormat="1" spans="1:9">
      <c r="A407" s="305">
        <v>39416</v>
      </c>
      <c r="B407" s="306" t="s">
        <v>957</v>
      </c>
      <c r="C407" s="306" t="s">
        <v>960</v>
      </c>
      <c r="D407" s="306" t="s">
        <v>961</v>
      </c>
      <c r="E407" s="306" t="s">
        <v>100</v>
      </c>
      <c r="F407" s="306" t="s">
        <v>610</v>
      </c>
      <c r="G407" s="306">
        <v>40</v>
      </c>
      <c r="H407" s="307">
        <v>17002.66338</v>
      </c>
      <c r="I407" s="307">
        <v>17223.0964714156</v>
      </c>
    </row>
    <row r="408" s="298" customFormat="1" spans="1:9">
      <c r="A408" s="305">
        <v>39233</v>
      </c>
      <c r="B408" s="306" t="s">
        <v>957</v>
      </c>
      <c r="C408" s="306" t="s">
        <v>962</v>
      </c>
      <c r="D408" s="306" t="s">
        <v>963</v>
      </c>
      <c r="E408" s="306" t="s">
        <v>100</v>
      </c>
      <c r="F408" s="306" t="s">
        <v>610</v>
      </c>
      <c r="G408" s="306">
        <v>120</v>
      </c>
      <c r="H408" s="307">
        <v>54212.68062</v>
      </c>
      <c r="I408" s="307">
        <v>53013.7712970228</v>
      </c>
    </row>
    <row r="409" s="298" customFormat="1" spans="1:9">
      <c r="A409" s="305">
        <v>39246</v>
      </c>
      <c r="B409" s="306" t="s">
        <v>957</v>
      </c>
      <c r="C409" s="306" t="s">
        <v>964</v>
      </c>
      <c r="D409" s="306" t="s">
        <v>965</v>
      </c>
      <c r="E409" s="306" t="s">
        <v>100</v>
      </c>
      <c r="F409" s="306" t="s">
        <v>610</v>
      </c>
      <c r="G409" s="306">
        <v>140</v>
      </c>
      <c r="H409" s="307">
        <v>63248.12739</v>
      </c>
      <c r="I409" s="307">
        <v>61746.8963226883</v>
      </c>
    </row>
    <row r="410" s="298" customFormat="1" spans="1:9">
      <c r="A410" s="305">
        <v>39374</v>
      </c>
      <c r="B410" s="306" t="s">
        <v>957</v>
      </c>
      <c r="C410" s="306" t="s">
        <v>966</v>
      </c>
      <c r="D410" s="306" t="s">
        <v>967</v>
      </c>
      <c r="E410" s="306" t="s">
        <v>123</v>
      </c>
      <c r="F410" s="306" t="s">
        <v>183</v>
      </c>
      <c r="G410" s="306">
        <v>60</v>
      </c>
      <c r="H410" s="307">
        <v>29109.27186</v>
      </c>
      <c r="I410" s="307">
        <v>28668.4790344043</v>
      </c>
    </row>
    <row r="411" s="298" customFormat="1" spans="1:9">
      <c r="A411" s="305">
        <v>39200</v>
      </c>
      <c r="B411" s="306" t="s">
        <v>957</v>
      </c>
      <c r="C411" s="306" t="s">
        <v>968</v>
      </c>
      <c r="D411" s="306" t="s">
        <v>969</v>
      </c>
      <c r="E411" s="306" t="s">
        <v>100</v>
      </c>
      <c r="F411" s="306" t="s">
        <v>610</v>
      </c>
      <c r="G411" s="306">
        <v>120</v>
      </c>
      <c r="H411" s="307">
        <v>58218.54372</v>
      </c>
      <c r="I411" s="307">
        <v>57081.0257433787</v>
      </c>
    </row>
    <row r="412" s="298" customFormat="1" spans="1:9">
      <c r="A412" s="305">
        <v>39416</v>
      </c>
      <c r="B412" s="306" t="s">
        <v>957</v>
      </c>
      <c r="C412" s="306" t="s">
        <v>970</v>
      </c>
      <c r="D412" s="306" t="s">
        <v>971</v>
      </c>
      <c r="E412" s="306" t="s">
        <v>123</v>
      </c>
      <c r="F412" s="306" t="s">
        <v>183</v>
      </c>
      <c r="G412" s="306">
        <v>30</v>
      </c>
      <c r="H412" s="307">
        <v>10615.537215</v>
      </c>
      <c r="I412" s="307">
        <v>10907.3939587073</v>
      </c>
    </row>
    <row r="413" s="298" customFormat="1" spans="1:9">
      <c r="A413" s="305">
        <v>39416</v>
      </c>
      <c r="B413" s="306" t="s">
        <v>957</v>
      </c>
      <c r="C413" s="306" t="s">
        <v>972</v>
      </c>
      <c r="D413" s="306" t="s">
        <v>973</v>
      </c>
      <c r="E413" s="306" t="s">
        <v>123</v>
      </c>
      <c r="F413" s="306" t="s">
        <v>183</v>
      </c>
      <c r="G413" s="306">
        <v>40</v>
      </c>
      <c r="H413" s="307">
        <v>14154.04962</v>
      </c>
      <c r="I413" s="307">
        <v>14504.1375597919</v>
      </c>
    </row>
    <row r="414" s="298" customFormat="1" spans="1:9">
      <c r="A414" s="305">
        <v>39416</v>
      </c>
      <c r="B414" s="306" t="s">
        <v>957</v>
      </c>
      <c r="C414" s="306" t="s">
        <v>974</v>
      </c>
      <c r="D414" s="306" t="s">
        <v>975</v>
      </c>
      <c r="E414" s="306" t="s">
        <v>123</v>
      </c>
      <c r="F414" s="306" t="s">
        <v>183</v>
      </c>
      <c r="G414" s="306">
        <v>40</v>
      </c>
      <c r="H414" s="307">
        <v>15073.91448</v>
      </c>
      <c r="I414" s="307">
        <v>14997.3955558138</v>
      </c>
    </row>
    <row r="415" s="298" customFormat="1" spans="1:9">
      <c r="A415" s="305">
        <v>39416</v>
      </c>
      <c r="B415" s="306" t="s">
        <v>957</v>
      </c>
      <c r="C415" s="306" t="s">
        <v>976</v>
      </c>
      <c r="D415" s="306" t="s">
        <v>977</v>
      </c>
      <c r="E415" s="306" t="s">
        <v>123</v>
      </c>
      <c r="F415" s="306" t="s">
        <v>183</v>
      </c>
      <c r="G415" s="306">
        <v>30</v>
      </c>
      <c r="H415" s="307">
        <v>9547.307055</v>
      </c>
      <c r="I415" s="307">
        <v>9937.93131742833</v>
      </c>
    </row>
    <row r="416" s="298" customFormat="1" spans="1:9">
      <c r="A416" s="305">
        <v>39416</v>
      </c>
      <c r="B416" s="306" t="s">
        <v>957</v>
      </c>
      <c r="C416" s="306" t="s">
        <v>978</v>
      </c>
      <c r="D416" s="306" t="s">
        <v>979</v>
      </c>
      <c r="E416" s="306" t="s">
        <v>123</v>
      </c>
      <c r="F416" s="306" t="s">
        <v>183</v>
      </c>
      <c r="G416" s="306">
        <v>30</v>
      </c>
      <c r="H416" s="307">
        <v>9547.307055</v>
      </c>
      <c r="I416" s="307">
        <v>9981.95612964132</v>
      </c>
    </row>
    <row r="417" s="298" customFormat="1" spans="1:9">
      <c r="A417" s="305">
        <v>39428</v>
      </c>
      <c r="B417" s="306" t="s">
        <v>957</v>
      </c>
      <c r="C417" s="306" t="s">
        <v>980</v>
      </c>
      <c r="D417" s="306" t="s">
        <v>981</v>
      </c>
      <c r="E417" s="306" t="s">
        <v>123</v>
      </c>
      <c r="F417" s="306" t="s">
        <v>183</v>
      </c>
      <c r="G417" s="306">
        <v>100</v>
      </c>
      <c r="H417" s="307">
        <v>62832.70455</v>
      </c>
      <c r="I417" s="307">
        <v>57283.4651376593</v>
      </c>
    </row>
    <row r="418" s="298" customFormat="1" spans="1:9">
      <c r="A418" s="305">
        <v>39420</v>
      </c>
      <c r="B418" s="306" t="s">
        <v>957</v>
      </c>
      <c r="C418" s="306" t="s">
        <v>982</v>
      </c>
      <c r="D418" s="306" t="s">
        <v>983</v>
      </c>
      <c r="E418" s="306" t="s">
        <v>219</v>
      </c>
      <c r="F418" s="306" t="s">
        <v>610</v>
      </c>
      <c r="G418" s="306">
        <v>90</v>
      </c>
      <c r="H418" s="307">
        <v>56549.434095</v>
      </c>
      <c r="I418" s="307">
        <v>53828.2783629204</v>
      </c>
    </row>
    <row r="419" s="298" customFormat="1" spans="1:9">
      <c r="A419" s="305">
        <v>39420</v>
      </c>
      <c r="B419" s="306" t="s">
        <v>957</v>
      </c>
      <c r="C419" s="306" t="s">
        <v>984</v>
      </c>
      <c r="D419" s="306" t="s">
        <v>985</v>
      </c>
      <c r="E419" s="306" t="s">
        <v>219</v>
      </c>
      <c r="F419" s="306" t="s">
        <v>610</v>
      </c>
      <c r="G419" s="306">
        <v>110</v>
      </c>
      <c r="H419" s="307">
        <v>74664.837225</v>
      </c>
      <c r="I419" s="307">
        <v>68030.827561526</v>
      </c>
    </row>
    <row r="420" s="298" customFormat="1" spans="1:9">
      <c r="A420" s="305">
        <v>39416</v>
      </c>
      <c r="B420" s="306" t="s">
        <v>957</v>
      </c>
      <c r="C420" s="306" t="s">
        <v>986</v>
      </c>
      <c r="D420" s="306" t="s">
        <v>987</v>
      </c>
      <c r="E420" s="306" t="s">
        <v>123</v>
      </c>
      <c r="F420" s="306" t="s">
        <v>610</v>
      </c>
      <c r="G420" s="306">
        <v>110</v>
      </c>
      <c r="H420" s="307">
        <v>74664.837225</v>
      </c>
      <c r="I420" s="307">
        <v>70014.2532210227</v>
      </c>
    </row>
    <row r="421" s="298" customFormat="1" spans="1:9">
      <c r="A421" s="305">
        <v>39416</v>
      </c>
      <c r="B421" s="306" t="s">
        <v>957</v>
      </c>
      <c r="C421" s="306" t="s">
        <v>988</v>
      </c>
      <c r="D421" s="306" t="s">
        <v>989</v>
      </c>
      <c r="E421" s="306" t="s">
        <v>123</v>
      </c>
      <c r="F421" s="306" t="s">
        <v>610</v>
      </c>
      <c r="G421" s="306">
        <v>30</v>
      </c>
      <c r="H421" s="307">
        <v>12462.6852</v>
      </c>
      <c r="I421" s="307">
        <v>11781.9669260636</v>
      </c>
    </row>
    <row r="422" s="298" customFormat="1" spans="1:9">
      <c r="A422" s="305">
        <v>39416</v>
      </c>
      <c r="B422" s="306" t="s">
        <v>957</v>
      </c>
      <c r="C422" s="306" t="s">
        <v>990</v>
      </c>
      <c r="D422" s="306" t="s">
        <v>991</v>
      </c>
      <c r="E422" s="306" t="s">
        <v>123</v>
      </c>
      <c r="F422" s="306" t="s">
        <v>610</v>
      </c>
      <c r="G422" s="306">
        <v>100</v>
      </c>
      <c r="H422" s="307">
        <v>27002.4846</v>
      </c>
      <c r="I422" s="307">
        <v>23045.5360408555</v>
      </c>
    </row>
    <row r="423" s="298" customFormat="1" spans="1:9">
      <c r="A423" s="305">
        <v>39416</v>
      </c>
      <c r="B423" s="306" t="s">
        <v>957</v>
      </c>
      <c r="C423" s="306" t="s">
        <v>992</v>
      </c>
      <c r="D423" s="306" t="s">
        <v>993</v>
      </c>
      <c r="E423" s="306" t="s">
        <v>123</v>
      </c>
      <c r="F423" s="306" t="s">
        <v>183</v>
      </c>
      <c r="G423" s="306">
        <v>80</v>
      </c>
      <c r="H423" s="307">
        <v>23055.96762</v>
      </c>
      <c r="I423" s="307">
        <v>20775.8885445288</v>
      </c>
    </row>
    <row r="424" s="298" customFormat="1" spans="1:9">
      <c r="A424" s="305">
        <v>39279</v>
      </c>
      <c r="B424" s="306" t="s">
        <v>957</v>
      </c>
      <c r="C424" s="306" t="s">
        <v>994</v>
      </c>
      <c r="D424" s="306" t="s">
        <v>995</v>
      </c>
      <c r="E424" s="306" t="s">
        <v>123</v>
      </c>
      <c r="F424" s="306" t="s">
        <v>183</v>
      </c>
      <c r="G424" s="306">
        <v>50</v>
      </c>
      <c r="H424" s="307">
        <v>32102.5417875</v>
      </c>
      <c r="I424" s="307">
        <v>28281.4223304577</v>
      </c>
    </row>
    <row r="425" s="298" customFormat="1" spans="1:9">
      <c r="A425" s="305">
        <v>39339</v>
      </c>
      <c r="B425" s="306" t="s">
        <v>957</v>
      </c>
      <c r="C425" s="306" t="s">
        <v>996</v>
      </c>
      <c r="D425" s="306" t="s">
        <v>997</v>
      </c>
      <c r="E425" s="306" t="s">
        <v>123</v>
      </c>
      <c r="F425" s="306" t="s">
        <v>183</v>
      </c>
      <c r="G425" s="306">
        <v>50</v>
      </c>
      <c r="H425" s="307">
        <v>34420.7496</v>
      </c>
      <c r="I425" s="307">
        <v>30815.5534278453</v>
      </c>
    </row>
    <row r="426" s="298" customFormat="1" spans="1:9">
      <c r="A426" s="305">
        <v>39398</v>
      </c>
      <c r="B426" s="306" t="s">
        <v>957</v>
      </c>
      <c r="C426" s="306" t="s">
        <v>998</v>
      </c>
      <c r="D426" s="306" t="s">
        <v>999</v>
      </c>
      <c r="E426" s="306" t="s">
        <v>422</v>
      </c>
      <c r="F426" s="306" t="s">
        <v>180</v>
      </c>
      <c r="G426" s="306">
        <v>140</v>
      </c>
      <c r="H426" s="307">
        <v>104374.98855</v>
      </c>
      <c r="I426" s="307">
        <v>93410.5412228763</v>
      </c>
    </row>
    <row r="427" s="298" customFormat="1" spans="1:9">
      <c r="A427" s="305">
        <v>39164</v>
      </c>
      <c r="B427" s="306" t="s">
        <v>957</v>
      </c>
      <c r="C427" s="306" t="s">
        <v>1000</v>
      </c>
      <c r="D427" s="306" t="s">
        <v>1001</v>
      </c>
      <c r="E427" s="306" t="s">
        <v>100</v>
      </c>
      <c r="F427" s="306" t="s">
        <v>169</v>
      </c>
      <c r="G427" s="306">
        <v>110</v>
      </c>
      <c r="H427" s="307">
        <v>88047.387285</v>
      </c>
      <c r="I427" s="307">
        <v>81133.0570079411</v>
      </c>
    </row>
    <row r="428" s="298" customFormat="1" spans="1:9">
      <c r="A428" s="305">
        <v>39339</v>
      </c>
      <c r="B428" s="306" t="s">
        <v>957</v>
      </c>
      <c r="C428" s="306" t="s">
        <v>1002</v>
      </c>
      <c r="D428" s="306" t="s">
        <v>1003</v>
      </c>
      <c r="E428" s="306" t="s">
        <v>100</v>
      </c>
      <c r="F428" s="306" t="s">
        <v>610</v>
      </c>
      <c r="G428" s="306">
        <v>120</v>
      </c>
      <c r="H428" s="307">
        <v>1664.658666</v>
      </c>
      <c r="I428" s="307">
        <v>1544.74180800269</v>
      </c>
    </row>
    <row r="429" s="298" customFormat="1" spans="1:9">
      <c r="A429" s="305">
        <v>39282</v>
      </c>
      <c r="B429" s="306" t="s">
        <v>957</v>
      </c>
      <c r="C429" s="306" t="s">
        <v>1004</v>
      </c>
      <c r="D429" s="306" t="s">
        <v>1005</v>
      </c>
      <c r="E429" s="306" t="s">
        <v>100</v>
      </c>
      <c r="F429" s="306" t="s">
        <v>183</v>
      </c>
      <c r="G429" s="306">
        <v>90</v>
      </c>
      <c r="H429" s="307">
        <v>1155.0238605</v>
      </c>
      <c r="I429" s="307">
        <v>860.69776534645</v>
      </c>
    </row>
    <row r="430" s="298" customFormat="1" spans="1:9">
      <c r="A430" s="305">
        <v>39316</v>
      </c>
      <c r="B430" s="306" t="s">
        <v>190</v>
      </c>
      <c r="C430" s="306" t="s">
        <v>1006</v>
      </c>
      <c r="D430" s="306" t="s">
        <v>1007</v>
      </c>
      <c r="E430" s="306" t="s">
        <v>100</v>
      </c>
      <c r="F430" s="306" t="s">
        <v>183</v>
      </c>
      <c r="G430" s="306">
        <v>200</v>
      </c>
      <c r="H430" s="307">
        <v>51.927855</v>
      </c>
      <c r="I430" s="307">
        <v>56.5</v>
      </c>
    </row>
    <row r="431" s="298" customFormat="1" spans="1:9">
      <c r="A431" s="305">
        <v>39343</v>
      </c>
      <c r="B431" s="306" t="s">
        <v>190</v>
      </c>
      <c r="C431" s="306" t="s">
        <v>1008</v>
      </c>
      <c r="D431" s="306" t="s">
        <v>1009</v>
      </c>
      <c r="E431" s="306" t="s">
        <v>100</v>
      </c>
      <c r="F431" s="306" t="s">
        <v>183</v>
      </c>
      <c r="G431" s="306">
        <v>200</v>
      </c>
      <c r="H431" s="307">
        <v>51.927855</v>
      </c>
      <c r="I431" s="307">
        <v>54.42</v>
      </c>
    </row>
    <row r="432" s="298" customFormat="1" spans="1:9">
      <c r="A432" s="305">
        <v>39377</v>
      </c>
      <c r="B432" s="306" t="s">
        <v>148</v>
      </c>
      <c r="C432" s="306" t="s">
        <v>1010</v>
      </c>
      <c r="D432" s="306" t="s">
        <v>1011</v>
      </c>
      <c r="E432" s="306" t="s">
        <v>100</v>
      </c>
      <c r="F432" s="306" t="s">
        <v>183</v>
      </c>
      <c r="G432" s="306">
        <v>156</v>
      </c>
      <c r="H432" s="307">
        <v>2268.2087064</v>
      </c>
      <c r="I432" s="307">
        <v>1770.87205660207</v>
      </c>
    </row>
    <row r="433" s="298" customFormat="1" spans="1:9">
      <c r="A433" s="305">
        <v>39413</v>
      </c>
      <c r="B433" s="306" t="s">
        <v>148</v>
      </c>
      <c r="C433" s="306" t="s">
        <v>1012</v>
      </c>
      <c r="D433" s="306" t="s">
        <v>1013</v>
      </c>
      <c r="E433" s="306" t="s">
        <v>100</v>
      </c>
      <c r="F433" s="306" t="s">
        <v>183</v>
      </c>
      <c r="G433" s="306">
        <v>156</v>
      </c>
      <c r="H433" s="307">
        <v>2268.2087064</v>
      </c>
      <c r="I433" s="307">
        <v>1787.60164754813</v>
      </c>
    </row>
    <row r="434" s="298" customFormat="1" spans="1:9">
      <c r="A434" s="305">
        <v>39428</v>
      </c>
      <c r="B434" s="306" t="s">
        <v>148</v>
      </c>
      <c r="C434" s="306" t="s">
        <v>1014</v>
      </c>
      <c r="D434" s="306" t="s">
        <v>1015</v>
      </c>
      <c r="E434" s="306" t="s">
        <v>100</v>
      </c>
      <c r="F434" s="306" t="s">
        <v>183</v>
      </c>
      <c r="G434" s="306">
        <v>150</v>
      </c>
      <c r="H434" s="307">
        <v>2058.5685375</v>
      </c>
      <c r="I434" s="307">
        <v>1593.03169259714</v>
      </c>
    </row>
    <row r="435" s="298" customFormat="1" spans="1:9">
      <c r="A435" s="305">
        <v>39233</v>
      </c>
      <c r="B435" s="306" t="s">
        <v>148</v>
      </c>
      <c r="C435" s="306" t="s">
        <v>1016</v>
      </c>
      <c r="D435" s="306" t="s">
        <v>1017</v>
      </c>
      <c r="E435" s="306" t="s">
        <v>100</v>
      </c>
      <c r="F435" s="306" t="s">
        <v>180</v>
      </c>
      <c r="G435" s="306">
        <v>100</v>
      </c>
      <c r="H435" s="307">
        <v>51.927855</v>
      </c>
      <c r="I435" s="307">
        <v>28.25</v>
      </c>
    </row>
    <row r="436" s="298" customFormat="1" spans="1:9">
      <c r="A436" s="305">
        <v>39416</v>
      </c>
      <c r="B436" s="306" t="s">
        <v>148</v>
      </c>
      <c r="C436" s="306" t="s">
        <v>1018</v>
      </c>
      <c r="D436" s="306" t="s">
        <v>1019</v>
      </c>
      <c r="E436" s="306" t="s">
        <v>100</v>
      </c>
      <c r="F436" s="306" t="s">
        <v>183</v>
      </c>
      <c r="G436" s="306">
        <v>100</v>
      </c>
      <c r="H436" s="307">
        <v>51.927855</v>
      </c>
      <c r="I436" s="307">
        <v>35.49</v>
      </c>
    </row>
    <row r="437" s="298" customFormat="1" spans="1:9">
      <c r="A437" s="305">
        <v>39233</v>
      </c>
      <c r="B437" s="306" t="s">
        <v>148</v>
      </c>
      <c r="C437" s="306" t="s">
        <v>1020</v>
      </c>
      <c r="D437" s="306" t="s">
        <v>1021</v>
      </c>
      <c r="E437" s="306" t="s">
        <v>123</v>
      </c>
      <c r="F437" s="306" t="s">
        <v>101</v>
      </c>
      <c r="G437" s="306">
        <v>100</v>
      </c>
      <c r="H437" s="307">
        <v>51.927855</v>
      </c>
      <c r="I437" s="307">
        <v>27.21</v>
      </c>
    </row>
    <row r="438" s="298" customFormat="1" spans="1:9">
      <c r="A438" s="305">
        <v>39428</v>
      </c>
      <c r="B438" s="306" t="s">
        <v>148</v>
      </c>
      <c r="C438" s="306" t="s">
        <v>1022</v>
      </c>
      <c r="D438" s="306" t="s">
        <v>1023</v>
      </c>
      <c r="E438" s="306" t="s">
        <v>219</v>
      </c>
      <c r="F438" s="306" t="s">
        <v>610</v>
      </c>
      <c r="G438" s="306">
        <v>100</v>
      </c>
      <c r="H438" s="307">
        <v>111.273975</v>
      </c>
      <c r="I438" s="307">
        <v>98.9799604616572</v>
      </c>
    </row>
    <row r="439" s="298" customFormat="1" spans="1:9">
      <c r="A439" s="305">
        <v>39428</v>
      </c>
      <c r="B439" s="306" t="s">
        <v>148</v>
      </c>
      <c r="C439" s="306" t="s">
        <v>1024</v>
      </c>
      <c r="D439" s="306" t="s">
        <v>1025</v>
      </c>
      <c r="E439" s="306" t="s">
        <v>219</v>
      </c>
      <c r="F439" s="306" t="s">
        <v>610</v>
      </c>
      <c r="G439" s="306">
        <v>100</v>
      </c>
      <c r="H439" s="307">
        <v>111.273975</v>
      </c>
      <c r="I439" s="307">
        <v>98.9799604616572</v>
      </c>
    </row>
    <row r="440" s="298" customFormat="1" spans="1:9">
      <c r="A440" s="305">
        <v>39428</v>
      </c>
      <c r="B440" s="306" t="s">
        <v>148</v>
      </c>
      <c r="C440" s="306" t="s">
        <v>1026</v>
      </c>
      <c r="D440" s="306" t="s">
        <v>1027</v>
      </c>
      <c r="E440" s="306" t="s">
        <v>219</v>
      </c>
      <c r="F440" s="306" t="s">
        <v>610</v>
      </c>
      <c r="G440" s="306">
        <v>100</v>
      </c>
      <c r="H440" s="307">
        <v>111.273975</v>
      </c>
      <c r="I440" s="307">
        <v>98.9799604616572</v>
      </c>
    </row>
    <row r="441" s="298" customFormat="1" spans="1:9">
      <c r="A441" s="305">
        <v>39416</v>
      </c>
      <c r="B441" s="306" t="s">
        <v>148</v>
      </c>
      <c r="C441" s="306" t="s">
        <v>1028</v>
      </c>
      <c r="D441" s="306" t="s">
        <v>1029</v>
      </c>
      <c r="E441" s="306" t="s">
        <v>123</v>
      </c>
      <c r="F441" s="306" t="s">
        <v>610</v>
      </c>
      <c r="G441" s="306">
        <v>50</v>
      </c>
      <c r="H441" s="307">
        <v>12.98196375</v>
      </c>
      <c r="I441" s="307">
        <v>17.74</v>
      </c>
    </row>
    <row r="442" s="298" customFormat="1" spans="1:9">
      <c r="A442" s="305">
        <v>39428</v>
      </c>
      <c r="B442" s="306" t="s">
        <v>148</v>
      </c>
      <c r="C442" s="306" t="s">
        <v>1030</v>
      </c>
      <c r="D442" s="306" t="s">
        <v>1031</v>
      </c>
      <c r="E442" s="306" t="s">
        <v>123</v>
      </c>
      <c r="F442" s="306" t="s">
        <v>610</v>
      </c>
      <c r="G442" s="306">
        <v>50</v>
      </c>
      <c r="H442" s="307">
        <v>12.98196375</v>
      </c>
      <c r="I442" s="307">
        <v>13.6</v>
      </c>
    </row>
    <row r="443" s="298" customFormat="1" spans="1:9">
      <c r="A443" s="305">
        <v>39279</v>
      </c>
      <c r="B443" s="306" t="s">
        <v>310</v>
      </c>
      <c r="C443" s="306" t="s">
        <v>1010</v>
      </c>
      <c r="D443" s="333" t="s">
        <v>1011</v>
      </c>
      <c r="E443" s="306" t="s">
        <v>100</v>
      </c>
      <c r="F443" s="306" t="s">
        <v>610</v>
      </c>
      <c r="G443" s="306">
        <v>104</v>
      </c>
      <c r="H443" s="307">
        <v>1512.1391376</v>
      </c>
      <c r="I443" s="307">
        <v>1180.58137106805</v>
      </c>
    </row>
    <row r="444" s="298" customFormat="1" spans="1:9">
      <c r="A444" s="305">
        <v>39416</v>
      </c>
      <c r="B444" s="306" t="s">
        <v>310</v>
      </c>
      <c r="C444" s="306" t="s">
        <v>1012</v>
      </c>
      <c r="D444" s="333" t="s">
        <v>1013</v>
      </c>
      <c r="E444" s="306" t="s">
        <v>100</v>
      </c>
      <c r="F444" s="306" t="s">
        <v>183</v>
      </c>
      <c r="G444" s="306">
        <v>104</v>
      </c>
      <c r="H444" s="307">
        <v>1512.1391376</v>
      </c>
      <c r="I444" s="307">
        <v>1191.73443169875</v>
      </c>
    </row>
    <row r="445" s="298" customFormat="1" spans="1:9">
      <c r="A445" s="305">
        <v>39399</v>
      </c>
      <c r="B445" s="306" t="s">
        <v>310</v>
      </c>
      <c r="C445" s="306" t="s">
        <v>1014</v>
      </c>
      <c r="D445" s="333" t="s">
        <v>1015</v>
      </c>
      <c r="E445" s="306" t="s">
        <v>422</v>
      </c>
      <c r="F445" s="306" t="s">
        <v>610</v>
      </c>
      <c r="G445" s="306">
        <v>100</v>
      </c>
      <c r="H445" s="307">
        <v>1372.379025</v>
      </c>
      <c r="I445" s="307">
        <v>1062.02112839809</v>
      </c>
    </row>
    <row r="446" s="298" customFormat="1" spans="1:9">
      <c r="A446" s="305">
        <v>39223</v>
      </c>
      <c r="B446" s="306" t="s">
        <v>190</v>
      </c>
      <c r="C446" s="306" t="s">
        <v>1032</v>
      </c>
      <c r="D446" s="306" t="s">
        <v>1033</v>
      </c>
      <c r="E446" s="306" t="s">
        <v>422</v>
      </c>
      <c r="F446" s="306" t="s">
        <v>180</v>
      </c>
      <c r="G446" s="306">
        <v>1504</v>
      </c>
      <c r="H446" s="307">
        <v>59020.9032624</v>
      </c>
      <c r="I446" s="307">
        <v>53181.8517314911</v>
      </c>
    </row>
    <row r="447" s="298" customFormat="1" spans="1:9">
      <c r="A447" s="305">
        <v>39169</v>
      </c>
      <c r="B447" s="306" t="s">
        <v>190</v>
      </c>
      <c r="C447" s="306" t="s">
        <v>1034</v>
      </c>
      <c r="D447" s="306" t="s">
        <v>1035</v>
      </c>
      <c r="E447" s="306" t="s">
        <v>422</v>
      </c>
      <c r="F447" s="306" t="s">
        <v>183</v>
      </c>
      <c r="G447" s="306">
        <v>1504</v>
      </c>
      <c r="H447" s="307">
        <v>59020.9032624</v>
      </c>
      <c r="I447" s="307">
        <v>53909.0493925682</v>
      </c>
    </row>
    <row r="448" s="298" customFormat="1" spans="1:9">
      <c r="A448" s="305">
        <v>39316</v>
      </c>
      <c r="B448" s="306" t="s">
        <v>190</v>
      </c>
      <c r="C448" s="306" t="s">
        <v>1036</v>
      </c>
      <c r="D448" s="306" t="s">
        <v>1037</v>
      </c>
      <c r="E448" s="306" t="s">
        <v>100</v>
      </c>
      <c r="F448" s="306" t="s">
        <v>610</v>
      </c>
      <c r="G448" s="306">
        <v>1504</v>
      </c>
      <c r="H448" s="307">
        <v>59020.9032624</v>
      </c>
      <c r="I448" s="307">
        <v>54227.0937019175</v>
      </c>
    </row>
    <row r="449" s="298" customFormat="1" spans="1:9">
      <c r="A449" s="305">
        <v>39374</v>
      </c>
      <c r="B449" s="306" t="s">
        <v>190</v>
      </c>
      <c r="C449" s="306" t="s">
        <v>1038</v>
      </c>
      <c r="D449" s="306" t="s">
        <v>1039</v>
      </c>
      <c r="E449" s="306" t="s">
        <v>100</v>
      </c>
      <c r="F449" s="306" t="s">
        <v>610</v>
      </c>
      <c r="G449" s="306">
        <v>4550</v>
      </c>
      <c r="H449" s="307">
        <v>19914.3323925</v>
      </c>
      <c r="I449" s="307">
        <v>23717.1492800383</v>
      </c>
    </row>
    <row r="450" s="298" customFormat="1" spans="1:9">
      <c r="A450" s="305">
        <v>39200</v>
      </c>
      <c r="B450" s="306" t="s">
        <v>190</v>
      </c>
      <c r="C450" s="306" t="s">
        <v>1040</v>
      </c>
      <c r="D450" s="306" t="s">
        <v>1041</v>
      </c>
      <c r="E450" s="306" t="s">
        <v>100</v>
      </c>
      <c r="F450" s="306" t="s">
        <v>180</v>
      </c>
      <c r="G450" s="306">
        <v>4700</v>
      </c>
      <c r="H450" s="307">
        <v>2440.609185</v>
      </c>
      <c r="I450" s="307">
        <v>3431</v>
      </c>
    </row>
    <row r="451" s="298" customFormat="1" spans="1:9">
      <c r="A451" s="305">
        <v>39290</v>
      </c>
      <c r="B451" s="306" t="s">
        <v>310</v>
      </c>
      <c r="C451" s="306" t="s">
        <v>1042</v>
      </c>
      <c r="D451" s="306" t="s">
        <v>1043</v>
      </c>
      <c r="E451" s="306" t="s">
        <v>422</v>
      </c>
      <c r="F451" s="306" t="s">
        <v>169</v>
      </c>
      <c r="G451" s="306">
        <v>156</v>
      </c>
      <c r="H451" s="307">
        <v>7741.9980846</v>
      </c>
      <c r="I451" s="307">
        <v>6725.01357097978</v>
      </c>
    </row>
    <row r="452" s="298" customFormat="1" spans="1:9">
      <c r="A452" s="305">
        <v>39406</v>
      </c>
      <c r="B452" s="306" t="s">
        <v>310</v>
      </c>
      <c r="C452" s="306" t="s">
        <v>1044</v>
      </c>
      <c r="D452" s="306" t="s">
        <v>1045</v>
      </c>
      <c r="E452" s="306" t="s">
        <v>100</v>
      </c>
      <c r="F452" s="306" t="s">
        <v>610</v>
      </c>
      <c r="G452" s="306">
        <v>156</v>
      </c>
      <c r="H452" s="307">
        <v>7741.9980846</v>
      </c>
      <c r="I452" s="307">
        <v>6489.55546015374</v>
      </c>
    </row>
    <row r="453" s="298" customFormat="1" spans="1:9">
      <c r="A453" s="305">
        <v>39408</v>
      </c>
      <c r="B453" s="306" t="s">
        <v>310</v>
      </c>
      <c r="C453" s="306" t="s">
        <v>1046</v>
      </c>
      <c r="D453" s="306" t="s">
        <v>1047</v>
      </c>
      <c r="E453" s="306" t="s">
        <v>422</v>
      </c>
      <c r="F453" s="306" t="s">
        <v>169</v>
      </c>
      <c r="G453" s="306">
        <v>156</v>
      </c>
      <c r="H453" s="307">
        <v>7741.9980846</v>
      </c>
      <c r="I453" s="307">
        <v>7243.17007329177</v>
      </c>
    </row>
    <row r="454" s="298" customFormat="1" spans="1:9">
      <c r="A454" s="305">
        <v>39428</v>
      </c>
      <c r="B454" s="306" t="s">
        <v>310</v>
      </c>
      <c r="C454" s="306" t="s">
        <v>1048</v>
      </c>
      <c r="D454" s="306" t="s">
        <v>1049</v>
      </c>
      <c r="E454" s="306" t="s">
        <v>695</v>
      </c>
      <c r="F454" s="306" t="s">
        <v>169</v>
      </c>
      <c r="G454" s="306">
        <v>500</v>
      </c>
      <c r="H454" s="307">
        <v>445.0959</v>
      </c>
      <c r="I454" s="307">
        <v>426.15</v>
      </c>
    </row>
    <row r="455" s="298" customFormat="1" spans="1:9">
      <c r="A455" s="305">
        <v>39428</v>
      </c>
      <c r="B455" s="306" t="s">
        <v>148</v>
      </c>
      <c r="C455" s="306" t="s">
        <v>1050</v>
      </c>
      <c r="D455" s="306" t="s">
        <v>1051</v>
      </c>
      <c r="E455" s="306" t="s">
        <v>695</v>
      </c>
      <c r="F455" s="306" t="s">
        <v>169</v>
      </c>
      <c r="G455" s="306">
        <v>350</v>
      </c>
      <c r="H455" s="307">
        <v>5971.703325</v>
      </c>
      <c r="I455" s="307">
        <v>5859.8557911603</v>
      </c>
    </row>
    <row r="456" s="298" customFormat="1" spans="1:9">
      <c r="A456" s="305">
        <v>39428</v>
      </c>
      <c r="B456" s="306" t="s">
        <v>148</v>
      </c>
      <c r="C456" s="306" t="s">
        <v>1052</v>
      </c>
      <c r="D456" s="306" t="s">
        <v>1053</v>
      </c>
      <c r="E456" s="306" t="s">
        <v>219</v>
      </c>
      <c r="F456" s="306" t="s">
        <v>610</v>
      </c>
      <c r="G456" s="306">
        <v>100</v>
      </c>
      <c r="H456" s="307">
        <v>33753.10575</v>
      </c>
      <c r="I456" s="307">
        <v>27247.031934011</v>
      </c>
    </row>
    <row r="457" s="298" customFormat="1" spans="1:9">
      <c r="A457" s="305">
        <v>39416</v>
      </c>
      <c r="B457" s="306" t="s">
        <v>148</v>
      </c>
      <c r="C457" s="306" t="s">
        <v>1054</v>
      </c>
      <c r="D457" s="306" t="s">
        <v>1055</v>
      </c>
      <c r="E457" s="306" t="s">
        <v>123</v>
      </c>
      <c r="F457" s="306" t="s">
        <v>610</v>
      </c>
      <c r="G457" s="306">
        <v>50</v>
      </c>
      <c r="H457" s="307">
        <v>16876.552875</v>
      </c>
      <c r="I457" s="307">
        <v>13009.7642569656</v>
      </c>
    </row>
    <row r="458" s="298" customFormat="1" spans="1:9">
      <c r="A458" s="305">
        <v>39168</v>
      </c>
      <c r="B458" s="306" t="s">
        <v>148</v>
      </c>
      <c r="C458" s="306" t="s">
        <v>1056</v>
      </c>
      <c r="D458" s="306" t="s">
        <v>1057</v>
      </c>
      <c r="E458" s="306" t="s">
        <v>422</v>
      </c>
      <c r="F458" s="306" t="s">
        <v>180</v>
      </c>
      <c r="G458" s="306">
        <v>100</v>
      </c>
      <c r="H458" s="307">
        <v>33753.10575</v>
      </c>
      <c r="I458" s="307">
        <v>27849.2756043266</v>
      </c>
    </row>
    <row r="459" s="298" customFormat="1" spans="1:9">
      <c r="A459" s="305">
        <v>39224</v>
      </c>
      <c r="B459" s="306" t="s">
        <v>148</v>
      </c>
      <c r="C459" s="306" t="s">
        <v>1058</v>
      </c>
      <c r="D459" s="306" t="s">
        <v>1059</v>
      </c>
      <c r="E459" s="306" t="s">
        <v>422</v>
      </c>
      <c r="F459" s="306" t="s">
        <v>180</v>
      </c>
      <c r="G459" s="306">
        <v>35</v>
      </c>
      <c r="H459" s="307">
        <v>11450.0920275</v>
      </c>
      <c r="I459" s="307">
        <v>9997.64341393611</v>
      </c>
    </row>
    <row r="460" s="298" customFormat="1" spans="1:9">
      <c r="A460" s="305">
        <v>39233</v>
      </c>
      <c r="B460" s="306" t="s">
        <v>148</v>
      </c>
      <c r="C460" s="306" t="s">
        <v>1060</v>
      </c>
      <c r="D460" s="306" t="s">
        <v>1061</v>
      </c>
      <c r="E460" s="306" t="s">
        <v>123</v>
      </c>
      <c r="F460" s="306" t="s">
        <v>610</v>
      </c>
      <c r="G460" s="306">
        <v>25</v>
      </c>
      <c r="H460" s="307">
        <v>7141.93462875</v>
      </c>
      <c r="I460" s="307">
        <v>6268.31130720945</v>
      </c>
    </row>
    <row r="461" s="298" customFormat="1" spans="1:9">
      <c r="A461" s="305">
        <v>39246</v>
      </c>
      <c r="B461" s="306" t="s">
        <v>148</v>
      </c>
      <c r="C461" s="306" t="s">
        <v>1062</v>
      </c>
      <c r="D461" s="306" t="s">
        <v>1063</v>
      </c>
      <c r="E461" s="306" t="s">
        <v>123</v>
      </c>
      <c r="F461" s="306" t="s">
        <v>610</v>
      </c>
      <c r="G461" s="306">
        <v>140</v>
      </c>
      <c r="H461" s="307">
        <v>39994.833921</v>
      </c>
      <c r="I461" s="307">
        <v>32898.90241996</v>
      </c>
    </row>
    <row r="462" s="298" customFormat="1" spans="1:9">
      <c r="A462" s="305">
        <v>39288</v>
      </c>
      <c r="B462" s="306" t="s">
        <v>148</v>
      </c>
      <c r="C462" s="306" t="s">
        <v>1064</v>
      </c>
      <c r="D462" s="306" t="s">
        <v>1065</v>
      </c>
      <c r="E462" s="306" t="s">
        <v>422</v>
      </c>
      <c r="F462" s="306" t="s">
        <v>180</v>
      </c>
      <c r="G462" s="306">
        <v>110</v>
      </c>
      <c r="H462" s="307">
        <v>31424.5123665</v>
      </c>
      <c r="I462" s="307">
        <v>25493.7284975033</v>
      </c>
    </row>
    <row r="463" s="298" customFormat="1" spans="1:9">
      <c r="A463" s="305">
        <v>39112</v>
      </c>
      <c r="B463" s="306" t="s">
        <v>148</v>
      </c>
      <c r="C463" s="306" t="s">
        <v>1066</v>
      </c>
      <c r="D463" s="306" t="s">
        <v>1067</v>
      </c>
      <c r="E463" s="306" t="s">
        <v>422</v>
      </c>
      <c r="F463" s="306" t="s">
        <v>183</v>
      </c>
      <c r="G463" s="306">
        <v>100</v>
      </c>
      <c r="H463" s="307">
        <v>28567.738515</v>
      </c>
      <c r="I463" s="307">
        <v>23743.7404457557</v>
      </c>
    </row>
    <row r="464" s="298" customFormat="1" spans="1:9">
      <c r="A464" s="305">
        <v>39200</v>
      </c>
      <c r="B464" s="306" t="s">
        <v>148</v>
      </c>
      <c r="C464" s="306" t="s">
        <v>1068</v>
      </c>
      <c r="D464" s="306" t="s">
        <v>1069</v>
      </c>
      <c r="E464" s="306" t="s">
        <v>123</v>
      </c>
      <c r="F464" s="306" t="s">
        <v>610</v>
      </c>
      <c r="G464" s="306">
        <v>40</v>
      </c>
      <c r="H464" s="307">
        <v>16287.542634</v>
      </c>
      <c r="I464" s="307">
        <v>13111.7336535701</v>
      </c>
    </row>
    <row r="465" s="298" customFormat="1" spans="1:9">
      <c r="A465" s="305">
        <v>39111</v>
      </c>
      <c r="B465" s="306" t="s">
        <v>148</v>
      </c>
      <c r="C465" s="306" t="s">
        <v>1070</v>
      </c>
      <c r="D465" s="306" t="s">
        <v>1071</v>
      </c>
      <c r="E465" s="306" t="s">
        <v>422</v>
      </c>
      <c r="F465" s="306" t="s">
        <v>169</v>
      </c>
      <c r="G465" s="306">
        <v>300</v>
      </c>
      <c r="H465" s="307">
        <v>122156.569755</v>
      </c>
      <c r="I465" s="307">
        <v>99974.1642476716</v>
      </c>
    </row>
    <row r="466" s="298" customFormat="1" spans="1:9">
      <c r="A466" s="305">
        <v>39251</v>
      </c>
      <c r="B466" s="306" t="s">
        <v>148</v>
      </c>
      <c r="C466" s="306" t="s">
        <v>1072</v>
      </c>
      <c r="D466" s="306" t="s">
        <v>1073</v>
      </c>
      <c r="E466" s="306" t="s">
        <v>422</v>
      </c>
      <c r="F466" s="306" t="s">
        <v>169</v>
      </c>
      <c r="G466" s="306">
        <v>200</v>
      </c>
      <c r="H466" s="307">
        <v>81437.71317</v>
      </c>
      <c r="I466" s="307">
        <v>67938.4719031518</v>
      </c>
    </row>
    <row r="467" s="298" customFormat="1" spans="1:9">
      <c r="A467" s="305">
        <v>39168</v>
      </c>
      <c r="B467" s="306" t="s">
        <v>310</v>
      </c>
      <c r="C467" s="306" t="s">
        <v>1074</v>
      </c>
      <c r="D467" s="306" t="s">
        <v>1075</v>
      </c>
      <c r="E467" s="306" t="s">
        <v>422</v>
      </c>
      <c r="F467" s="306" t="s">
        <v>610</v>
      </c>
      <c r="G467" s="306">
        <v>50</v>
      </c>
      <c r="H467" s="307">
        <v>5634.1722675</v>
      </c>
      <c r="I467" s="307">
        <v>4376.05541893246</v>
      </c>
    </row>
    <row r="468" s="298" customFormat="1" spans="1:9">
      <c r="A468" s="305">
        <v>39184</v>
      </c>
      <c r="B468" s="306" t="s">
        <v>310</v>
      </c>
      <c r="C468" s="306" t="s">
        <v>1076</v>
      </c>
      <c r="D468" s="306" t="s">
        <v>1077</v>
      </c>
      <c r="E468" s="306" t="s">
        <v>422</v>
      </c>
      <c r="F468" s="306" t="s">
        <v>183</v>
      </c>
      <c r="G468" s="306">
        <v>600</v>
      </c>
      <c r="H468" s="307">
        <v>244313.13951</v>
      </c>
      <c r="I468" s="307">
        <v>188581.396934561</v>
      </c>
    </row>
    <row r="469" s="298" customFormat="1" spans="1:9">
      <c r="A469" s="305">
        <v>39199</v>
      </c>
      <c r="B469" s="306" t="s">
        <v>1078</v>
      </c>
      <c r="C469" s="306" t="s">
        <v>1079</v>
      </c>
      <c r="D469" s="306" t="s">
        <v>1080</v>
      </c>
      <c r="E469" s="306" t="s">
        <v>422</v>
      </c>
      <c r="F469" s="306" t="s">
        <v>101</v>
      </c>
      <c r="G469" s="306">
        <v>150</v>
      </c>
      <c r="H469" s="307">
        <v>36369.02025</v>
      </c>
      <c r="I469" s="307">
        <v>44358.9378519831</v>
      </c>
    </row>
    <row r="470" s="298" customFormat="1" spans="1:9">
      <c r="A470" s="305">
        <v>39371</v>
      </c>
      <c r="B470" s="306" t="s">
        <v>148</v>
      </c>
      <c r="C470" s="306" t="s">
        <v>1081</v>
      </c>
      <c r="D470" s="306" t="s">
        <v>1082</v>
      </c>
      <c r="E470" s="306" t="s">
        <v>422</v>
      </c>
      <c r="F470" s="306" t="s">
        <v>180</v>
      </c>
      <c r="G470" s="306">
        <v>1161</v>
      </c>
      <c r="H470" s="307">
        <v>9473.8662315</v>
      </c>
      <c r="I470" s="307">
        <v>8538.23128576629</v>
      </c>
    </row>
    <row r="471" s="298" customFormat="1" spans="1:9">
      <c r="A471" s="305">
        <v>39343</v>
      </c>
      <c r="B471" s="306" t="s">
        <v>148</v>
      </c>
      <c r="C471" s="306" t="s">
        <v>1083</v>
      </c>
      <c r="D471" s="306" t="s">
        <v>1084</v>
      </c>
      <c r="E471" s="306" t="s">
        <v>422</v>
      </c>
      <c r="F471" s="306" t="s">
        <v>180</v>
      </c>
      <c r="G471" s="306">
        <v>1161</v>
      </c>
      <c r="H471" s="307">
        <v>9473.8662315</v>
      </c>
      <c r="I471" s="307">
        <v>8437.9593155455</v>
      </c>
    </row>
    <row r="472" s="298" customFormat="1" spans="1:9">
      <c r="A472" s="305">
        <v>39154</v>
      </c>
      <c r="B472" s="306" t="s">
        <v>148</v>
      </c>
      <c r="C472" s="306" t="s">
        <v>1085</v>
      </c>
      <c r="D472" s="306" t="s">
        <v>1086</v>
      </c>
      <c r="E472" s="306" t="s">
        <v>422</v>
      </c>
      <c r="F472" s="306" t="s">
        <v>180</v>
      </c>
      <c r="G472" s="306">
        <v>1161</v>
      </c>
      <c r="H472" s="307">
        <v>9473.8662315</v>
      </c>
      <c r="I472" s="307">
        <v>8442.35532132381</v>
      </c>
    </row>
    <row r="473" s="298" customFormat="1" spans="1:9">
      <c r="A473" s="305">
        <v>39122</v>
      </c>
      <c r="B473" s="306" t="s">
        <v>148</v>
      </c>
      <c r="C473" s="306" t="s">
        <v>1087</v>
      </c>
      <c r="D473" s="306" t="s">
        <v>1088</v>
      </c>
      <c r="E473" s="306" t="s">
        <v>422</v>
      </c>
      <c r="F473" s="306" t="s">
        <v>183</v>
      </c>
      <c r="G473" s="306">
        <v>1161</v>
      </c>
      <c r="H473" s="307">
        <v>9473.8662315</v>
      </c>
      <c r="I473" s="307">
        <v>8438.41761143511</v>
      </c>
    </row>
    <row r="474" s="298" customFormat="1" spans="1:9">
      <c r="A474" s="305">
        <v>39156</v>
      </c>
      <c r="B474" s="306" t="s">
        <v>148</v>
      </c>
      <c r="C474" s="306" t="s">
        <v>1089</v>
      </c>
      <c r="D474" s="306" t="s">
        <v>1090</v>
      </c>
      <c r="E474" s="306" t="s">
        <v>422</v>
      </c>
      <c r="F474" s="306" t="s">
        <v>183</v>
      </c>
      <c r="G474" s="306">
        <v>1728</v>
      </c>
      <c r="H474" s="307">
        <v>36020.7209952</v>
      </c>
      <c r="I474" s="307">
        <v>33641.7806466728</v>
      </c>
    </row>
    <row r="475" s="298" customFormat="1" spans="1:9">
      <c r="A475" s="305">
        <v>39308</v>
      </c>
      <c r="B475" s="306" t="s">
        <v>148</v>
      </c>
      <c r="C475" s="306" t="s">
        <v>1091</v>
      </c>
      <c r="D475" s="306" t="s">
        <v>1092</v>
      </c>
      <c r="E475" s="306" t="s">
        <v>422</v>
      </c>
      <c r="F475" s="306" t="s">
        <v>610</v>
      </c>
      <c r="G475" s="306">
        <v>1728</v>
      </c>
      <c r="H475" s="307">
        <v>36020.7209952</v>
      </c>
      <c r="I475" s="307">
        <v>34984.4989013429</v>
      </c>
    </row>
    <row r="476" s="298" customFormat="1" spans="1:9">
      <c r="A476" s="305">
        <v>39420</v>
      </c>
      <c r="B476" s="306" t="s">
        <v>148</v>
      </c>
      <c r="C476" s="306" t="s">
        <v>1093</v>
      </c>
      <c r="D476" s="306" t="s">
        <v>1094</v>
      </c>
      <c r="E476" s="306" t="s">
        <v>219</v>
      </c>
      <c r="F476" s="306" t="s">
        <v>183</v>
      </c>
      <c r="G476" s="306">
        <v>3480</v>
      </c>
      <c r="H476" s="307">
        <v>10842.536124</v>
      </c>
      <c r="I476" s="307">
        <v>10096.0633988086</v>
      </c>
    </row>
    <row r="477" s="298" customFormat="1" spans="1:9">
      <c r="A477" s="305">
        <v>39380</v>
      </c>
      <c r="B477" s="306" t="s">
        <v>148</v>
      </c>
      <c r="C477" s="306" t="s">
        <v>1095</v>
      </c>
      <c r="D477" s="306" t="s">
        <v>1096</v>
      </c>
      <c r="E477" s="306" t="s">
        <v>422</v>
      </c>
      <c r="F477" s="306" t="s">
        <v>180</v>
      </c>
      <c r="G477" s="306">
        <v>520</v>
      </c>
      <c r="H477" s="307">
        <v>7252.095864</v>
      </c>
      <c r="I477" s="307">
        <v>7083.08979255842</v>
      </c>
    </row>
    <row r="478" s="298" customFormat="1" spans="1:9">
      <c r="A478" s="305">
        <v>39338</v>
      </c>
      <c r="B478" s="306" t="s">
        <v>148</v>
      </c>
      <c r="C478" s="306" t="s">
        <v>1097</v>
      </c>
      <c r="D478" s="306" t="s">
        <v>1098</v>
      </c>
      <c r="E478" s="306" t="s">
        <v>422</v>
      </c>
      <c r="F478" s="306" t="s">
        <v>183</v>
      </c>
      <c r="G478" s="306">
        <v>520</v>
      </c>
      <c r="H478" s="307">
        <v>7252.095864</v>
      </c>
      <c r="I478" s="307">
        <v>6947.91464074984</v>
      </c>
    </row>
    <row r="479" s="298" customFormat="1" spans="1:9">
      <c r="A479" s="305">
        <v>39164</v>
      </c>
      <c r="B479" s="306" t="s">
        <v>148</v>
      </c>
      <c r="C479" s="306" t="s">
        <v>1099</v>
      </c>
      <c r="D479" s="306" t="s">
        <v>1100</v>
      </c>
      <c r="E479" s="306" t="s">
        <v>422</v>
      </c>
      <c r="F479" s="306" t="s">
        <v>180</v>
      </c>
      <c r="G479" s="306">
        <v>520</v>
      </c>
      <c r="H479" s="307">
        <v>7252.095864</v>
      </c>
      <c r="I479" s="307">
        <v>6947.91464074984</v>
      </c>
    </row>
    <row r="480" s="298" customFormat="1" spans="1:9">
      <c r="A480" s="305">
        <v>39164</v>
      </c>
      <c r="B480" s="306" t="s">
        <v>148</v>
      </c>
      <c r="C480" s="306" t="s">
        <v>1101</v>
      </c>
      <c r="D480" s="306" t="s">
        <v>1102</v>
      </c>
      <c r="E480" s="306" t="s">
        <v>123</v>
      </c>
      <c r="F480" s="306" t="s">
        <v>169</v>
      </c>
      <c r="G480" s="306">
        <v>520</v>
      </c>
      <c r="H480" s="307">
        <v>7252.095864</v>
      </c>
      <c r="I480" s="307">
        <v>6947.91464074984</v>
      </c>
    </row>
    <row r="481" s="298" customFormat="1" spans="1:9">
      <c r="A481" s="305">
        <v>39339</v>
      </c>
      <c r="B481" s="306" t="s">
        <v>148</v>
      </c>
      <c r="C481" s="306" t="s">
        <v>1103</v>
      </c>
      <c r="D481" s="306" t="s">
        <v>1104</v>
      </c>
      <c r="E481" s="306" t="s">
        <v>123</v>
      </c>
      <c r="F481" s="306" t="s">
        <v>610</v>
      </c>
      <c r="G481" s="306">
        <v>765</v>
      </c>
      <c r="H481" s="307">
        <v>10725.69845025</v>
      </c>
      <c r="I481" s="307">
        <v>9428.06744581508</v>
      </c>
    </row>
    <row r="482" s="298" customFormat="1" spans="1:9">
      <c r="A482" s="305">
        <v>39282</v>
      </c>
      <c r="B482" s="306" t="s">
        <v>148</v>
      </c>
      <c r="C482" s="306" t="s">
        <v>1105</v>
      </c>
      <c r="D482" s="306" t="s">
        <v>1106</v>
      </c>
      <c r="E482" s="306" t="s">
        <v>123</v>
      </c>
      <c r="F482" s="306" t="s">
        <v>183</v>
      </c>
      <c r="G482" s="306">
        <v>765</v>
      </c>
      <c r="H482" s="307">
        <v>10725.69845025</v>
      </c>
      <c r="I482" s="307">
        <v>9299.69134892121</v>
      </c>
    </row>
    <row r="483" s="298" customFormat="1" spans="1:9">
      <c r="A483" s="305">
        <v>39316</v>
      </c>
      <c r="B483" s="306" t="s">
        <v>148</v>
      </c>
      <c r="C483" s="306" t="s">
        <v>1107</v>
      </c>
      <c r="D483" s="306" t="s">
        <v>1108</v>
      </c>
      <c r="E483" s="306" t="s">
        <v>123</v>
      </c>
      <c r="F483" s="306" t="s">
        <v>183</v>
      </c>
      <c r="G483" s="306">
        <v>765</v>
      </c>
      <c r="H483" s="307">
        <v>10725.69845025</v>
      </c>
      <c r="I483" s="307">
        <v>9303.58721731648</v>
      </c>
    </row>
    <row r="484" s="298" customFormat="1" spans="1:9">
      <c r="A484" s="305">
        <v>39343</v>
      </c>
      <c r="B484" s="306" t="s">
        <v>148</v>
      </c>
      <c r="C484" s="306" t="s">
        <v>1109</v>
      </c>
      <c r="D484" s="306" t="s">
        <v>1110</v>
      </c>
      <c r="E484" s="306" t="s">
        <v>123</v>
      </c>
      <c r="F484" s="306" t="s">
        <v>183</v>
      </c>
      <c r="G484" s="306">
        <v>765</v>
      </c>
      <c r="H484" s="307">
        <v>10725.69845025</v>
      </c>
      <c r="I484" s="307">
        <v>9291.77408765038</v>
      </c>
    </row>
    <row r="485" s="298" customFormat="1" spans="1:9">
      <c r="A485" s="305">
        <v>39377</v>
      </c>
      <c r="B485" s="306" t="s">
        <v>148</v>
      </c>
      <c r="C485" s="306" t="s">
        <v>1111</v>
      </c>
      <c r="D485" s="306" t="s">
        <v>1112</v>
      </c>
      <c r="E485" s="306" t="s">
        <v>123</v>
      </c>
      <c r="F485" s="306" t="s">
        <v>183</v>
      </c>
      <c r="G485" s="306">
        <v>4600</v>
      </c>
      <c r="H485" s="307">
        <v>2388.68133</v>
      </c>
      <c r="I485" s="307">
        <v>1978</v>
      </c>
    </row>
    <row r="486" s="298" customFormat="1" spans="1:9">
      <c r="A486" s="305">
        <v>39413</v>
      </c>
      <c r="B486" s="306" t="s">
        <v>148</v>
      </c>
      <c r="C486" s="306" t="s">
        <v>1113</v>
      </c>
      <c r="D486" s="306" t="s">
        <v>1114</v>
      </c>
      <c r="E486" s="306" t="s">
        <v>123</v>
      </c>
      <c r="F486" s="306" t="s">
        <v>183</v>
      </c>
      <c r="G486" s="306">
        <v>3500</v>
      </c>
      <c r="H486" s="307">
        <v>1817.474925</v>
      </c>
      <c r="I486" s="307">
        <v>1505</v>
      </c>
    </row>
    <row r="487" s="298" customFormat="1" spans="1:9">
      <c r="A487" s="305">
        <v>39428</v>
      </c>
      <c r="B487" s="306" t="s">
        <v>148</v>
      </c>
      <c r="C487" s="306" t="s">
        <v>1115</v>
      </c>
      <c r="D487" s="306" t="s">
        <v>1116</v>
      </c>
      <c r="E487" s="306" t="s">
        <v>123</v>
      </c>
      <c r="F487" s="306" t="s">
        <v>183</v>
      </c>
      <c r="G487" s="306">
        <v>2100</v>
      </c>
      <c r="H487" s="307">
        <v>1090.484955</v>
      </c>
      <c r="I487" s="307">
        <v>903</v>
      </c>
    </row>
    <row r="488" s="298" customFormat="1" spans="1:9">
      <c r="A488" s="305">
        <v>39332</v>
      </c>
      <c r="B488" s="306" t="s">
        <v>148</v>
      </c>
      <c r="C488" s="306" t="s">
        <v>1117</v>
      </c>
      <c r="D488" s="306" t="s">
        <v>1118</v>
      </c>
      <c r="E488" s="306" t="s">
        <v>422</v>
      </c>
      <c r="F488" s="306" t="s">
        <v>610</v>
      </c>
      <c r="G488" s="306">
        <v>3000</v>
      </c>
      <c r="H488" s="307">
        <v>1557.83565</v>
      </c>
      <c r="I488" s="307">
        <v>1290</v>
      </c>
    </row>
    <row r="489" s="298" customFormat="1" spans="1:9">
      <c r="A489" s="305">
        <v>39233</v>
      </c>
      <c r="B489" s="306" t="s">
        <v>1119</v>
      </c>
      <c r="C489" s="306" t="s">
        <v>1120</v>
      </c>
      <c r="D489" s="306" t="s">
        <v>1121</v>
      </c>
      <c r="E489" s="306" t="s">
        <v>123</v>
      </c>
      <c r="F489" s="306" t="s">
        <v>180</v>
      </c>
      <c r="G489" s="306">
        <v>38</v>
      </c>
      <c r="H489" s="307">
        <v>2621.614851</v>
      </c>
      <c r="I489" s="307">
        <v>3913.88259222854</v>
      </c>
    </row>
    <row r="490" s="298" customFormat="1" spans="1:9">
      <c r="A490" s="305">
        <v>39126</v>
      </c>
      <c r="B490" s="306" t="s">
        <v>1122</v>
      </c>
      <c r="C490" s="306" t="s">
        <v>1123</v>
      </c>
      <c r="D490" s="306" t="s">
        <v>1124</v>
      </c>
      <c r="E490" s="306" t="s">
        <v>422</v>
      </c>
      <c r="F490" s="306" t="s">
        <v>169</v>
      </c>
      <c r="G490" s="306">
        <v>15</v>
      </c>
      <c r="H490" s="307">
        <v>13661.10591075</v>
      </c>
      <c r="I490" s="307">
        <v>12996.5620730474</v>
      </c>
    </row>
    <row r="491" s="298" customFormat="1" spans="1:9">
      <c r="A491" s="305">
        <v>39353</v>
      </c>
      <c r="B491" s="306" t="s">
        <v>1122</v>
      </c>
      <c r="C491" s="306" t="s">
        <v>1125</v>
      </c>
      <c r="D491" s="306" t="s">
        <v>1126</v>
      </c>
      <c r="E491" s="306" t="s">
        <v>422</v>
      </c>
      <c r="F491" s="306" t="s">
        <v>183</v>
      </c>
      <c r="G491" s="306">
        <v>7</v>
      </c>
      <c r="H491" s="307">
        <v>5155.91672295</v>
      </c>
      <c r="I491" s="307">
        <v>5213.21637169233</v>
      </c>
    </row>
    <row r="492" s="298" customFormat="1" spans="1:9">
      <c r="A492" s="305">
        <v>39416</v>
      </c>
      <c r="B492" s="306" t="s">
        <v>1122</v>
      </c>
      <c r="C492" s="306" t="s">
        <v>1127</v>
      </c>
      <c r="D492" s="306" t="s">
        <v>1128</v>
      </c>
      <c r="E492" s="306" t="s">
        <v>123</v>
      </c>
      <c r="F492" s="306" t="s">
        <v>183</v>
      </c>
      <c r="G492" s="306">
        <v>7</v>
      </c>
      <c r="H492" s="307">
        <v>6906.404715</v>
      </c>
      <c r="I492" s="307">
        <v>7145.86558192944</v>
      </c>
    </row>
    <row r="493" s="298" customFormat="1" spans="1:9">
      <c r="A493" s="305">
        <v>39290</v>
      </c>
      <c r="B493" s="306" t="s">
        <v>1122</v>
      </c>
      <c r="C493" s="306" t="s">
        <v>1129</v>
      </c>
      <c r="D493" s="306" t="s">
        <v>1130</v>
      </c>
      <c r="E493" s="306" t="s">
        <v>422</v>
      </c>
      <c r="F493" s="306" t="s">
        <v>610</v>
      </c>
      <c r="G493" s="306">
        <v>25</v>
      </c>
      <c r="H493" s="307">
        <v>11494.6016175</v>
      </c>
      <c r="I493" s="307">
        <v>11699.2693259192</v>
      </c>
    </row>
    <row r="494" s="298" customFormat="1" spans="1:9">
      <c r="A494" s="305">
        <v>39279</v>
      </c>
      <c r="B494" s="306" t="s">
        <v>1122</v>
      </c>
      <c r="C494" s="306" t="s">
        <v>1131</v>
      </c>
      <c r="D494" s="306" t="s">
        <v>1132</v>
      </c>
      <c r="E494" s="306" t="s">
        <v>123</v>
      </c>
      <c r="F494" s="306" t="s">
        <v>610</v>
      </c>
      <c r="G494" s="306">
        <v>10</v>
      </c>
      <c r="H494" s="307">
        <v>4479.148407</v>
      </c>
      <c r="I494" s="307">
        <v>4594.68006965627</v>
      </c>
    </row>
    <row r="495" s="298" customFormat="1" spans="1:9">
      <c r="A495" s="305">
        <v>39416</v>
      </c>
      <c r="B495" s="306" t="s">
        <v>1122</v>
      </c>
      <c r="C495" s="306" t="s">
        <v>1133</v>
      </c>
      <c r="D495" s="306" t="s">
        <v>1134</v>
      </c>
      <c r="E495" s="306" t="s">
        <v>123</v>
      </c>
      <c r="F495" s="306" t="s">
        <v>183</v>
      </c>
      <c r="G495" s="306">
        <v>32</v>
      </c>
      <c r="H495" s="307">
        <v>7415.8911552</v>
      </c>
      <c r="I495" s="307">
        <v>6760.18605633482</v>
      </c>
    </row>
    <row r="496" s="298" customFormat="1" spans="1:9">
      <c r="A496" s="305">
        <v>39233</v>
      </c>
      <c r="B496" s="306" t="s">
        <v>1122</v>
      </c>
      <c r="C496" s="306" t="s">
        <v>1135</v>
      </c>
      <c r="D496" s="306" t="s">
        <v>1136</v>
      </c>
      <c r="E496" s="306" t="s">
        <v>100</v>
      </c>
      <c r="F496" s="306" t="s">
        <v>101</v>
      </c>
      <c r="G496" s="306">
        <v>25</v>
      </c>
      <c r="H496" s="307">
        <v>5793.664965</v>
      </c>
      <c r="I496" s="307">
        <v>7021.14738365792</v>
      </c>
    </row>
    <row r="497" s="298" customFormat="1" spans="1:9">
      <c r="A497" s="305">
        <v>39436</v>
      </c>
      <c r="B497" s="306" t="s">
        <v>1137</v>
      </c>
      <c r="C497" s="306" t="s">
        <v>1138</v>
      </c>
      <c r="D497" s="306" t="s">
        <v>1139</v>
      </c>
      <c r="E497" s="306" t="s">
        <v>422</v>
      </c>
      <c r="F497" s="306" t="s">
        <v>610</v>
      </c>
      <c r="G497" s="306">
        <v>12</v>
      </c>
      <c r="H497" s="307">
        <v>1090.484955</v>
      </c>
      <c r="I497" s="307">
        <v>874.669740483131</v>
      </c>
    </row>
    <row r="498" s="298" customFormat="1" spans="1:9">
      <c r="A498" s="305">
        <v>39316</v>
      </c>
      <c r="B498" s="306" t="s">
        <v>1137</v>
      </c>
      <c r="C498" s="306" t="s">
        <v>1140</v>
      </c>
      <c r="D498" s="306" t="s">
        <v>1141</v>
      </c>
      <c r="E498" s="306" t="s">
        <v>123</v>
      </c>
      <c r="F498" s="306" t="s">
        <v>610</v>
      </c>
      <c r="G498" s="306">
        <v>81</v>
      </c>
      <c r="H498" s="307">
        <v>7360.77344625</v>
      </c>
      <c r="I498" s="307">
        <v>5054.7744158344</v>
      </c>
    </row>
    <row r="499" s="298" customFormat="1" spans="1:9">
      <c r="A499" s="305">
        <v>39374</v>
      </c>
      <c r="B499" s="306" t="s">
        <v>1137</v>
      </c>
      <c r="C499" s="306" t="s">
        <v>1142</v>
      </c>
      <c r="D499" s="306" t="s">
        <v>1143</v>
      </c>
      <c r="E499" s="306" t="s">
        <v>123</v>
      </c>
      <c r="F499" s="306" t="s">
        <v>610</v>
      </c>
      <c r="G499" s="306">
        <v>147</v>
      </c>
      <c r="H499" s="307">
        <v>13358.44069875</v>
      </c>
      <c r="I499" s="307">
        <v>9365.30047831729</v>
      </c>
    </row>
    <row r="500" s="298" customFormat="1" spans="1:9">
      <c r="A500" s="305">
        <v>39200</v>
      </c>
      <c r="B500" s="306" t="s">
        <v>1137</v>
      </c>
      <c r="C500" s="306" t="s">
        <v>1144</v>
      </c>
      <c r="D500" s="306" t="s">
        <v>1145</v>
      </c>
      <c r="E500" s="306" t="s">
        <v>123</v>
      </c>
      <c r="F500" s="306" t="s">
        <v>180</v>
      </c>
      <c r="G500" s="306">
        <v>67</v>
      </c>
      <c r="H500" s="307">
        <v>6088.54099875</v>
      </c>
      <c r="I500" s="307">
        <v>4452.64139639705</v>
      </c>
    </row>
    <row r="501" s="298" customFormat="1" spans="1:9">
      <c r="A501" s="305">
        <v>39379</v>
      </c>
      <c r="B501" s="306" t="s">
        <v>1137</v>
      </c>
      <c r="C501" s="306" t="s">
        <v>1146</v>
      </c>
      <c r="D501" s="306" t="s">
        <v>1147</v>
      </c>
      <c r="E501" s="306" t="s">
        <v>100</v>
      </c>
      <c r="F501" s="306" t="s">
        <v>183</v>
      </c>
      <c r="G501" s="306">
        <v>6</v>
      </c>
      <c r="H501" s="307">
        <v>545.2424775</v>
      </c>
      <c r="I501" s="307">
        <v>449.986738876601</v>
      </c>
    </row>
    <row r="502" s="298" customFormat="1" spans="1:9">
      <c r="A502" s="305">
        <v>39385</v>
      </c>
      <c r="B502" s="306" t="s">
        <v>1137</v>
      </c>
      <c r="C502" s="306" t="s">
        <v>1148</v>
      </c>
      <c r="D502" s="306" t="s">
        <v>1149</v>
      </c>
      <c r="E502" s="306" t="s">
        <v>422</v>
      </c>
      <c r="F502" s="306" t="s">
        <v>180</v>
      </c>
      <c r="G502" s="306">
        <v>8</v>
      </c>
      <c r="H502" s="307">
        <v>712.15344</v>
      </c>
      <c r="I502" s="307">
        <v>759.309894216168</v>
      </c>
    </row>
    <row r="503" s="298" customFormat="1" spans="1:9">
      <c r="A503" s="305">
        <v>39161</v>
      </c>
      <c r="B503" s="306" t="s">
        <v>1137</v>
      </c>
      <c r="C503" s="306" t="s">
        <v>1150</v>
      </c>
      <c r="D503" s="306" t="s">
        <v>1151</v>
      </c>
      <c r="E503" s="306" t="s">
        <v>422</v>
      </c>
      <c r="F503" s="306" t="s">
        <v>145</v>
      </c>
      <c r="G503" s="306">
        <v>54</v>
      </c>
      <c r="H503" s="307">
        <v>4807.03572</v>
      </c>
      <c r="I503" s="307">
        <v>3369.6449544277</v>
      </c>
    </row>
    <row r="504" s="298" customFormat="1" spans="1:9">
      <c r="A504" s="305">
        <v>39406</v>
      </c>
      <c r="B504" s="306" t="s">
        <v>1137</v>
      </c>
      <c r="C504" s="306" t="s">
        <v>1152</v>
      </c>
      <c r="D504" s="306" t="s">
        <v>1153</v>
      </c>
      <c r="E504" s="306" t="s">
        <v>123</v>
      </c>
      <c r="F504" s="306" t="s">
        <v>610</v>
      </c>
      <c r="G504" s="306">
        <v>98</v>
      </c>
      <c r="H504" s="307">
        <v>8723.87964</v>
      </c>
      <c r="I504" s="307">
        <v>6244.5317698758</v>
      </c>
    </row>
    <row r="505" s="298" customFormat="1" spans="1:9">
      <c r="A505" s="305">
        <v>39218</v>
      </c>
      <c r="B505" s="306" t="s">
        <v>1137</v>
      </c>
      <c r="C505" s="306" t="s">
        <v>1154</v>
      </c>
      <c r="D505" s="306" t="s">
        <v>1155</v>
      </c>
      <c r="E505" s="306" t="s">
        <v>422</v>
      </c>
      <c r="F505" s="306" t="s">
        <v>180</v>
      </c>
      <c r="G505" s="306">
        <v>44</v>
      </c>
      <c r="H505" s="307">
        <v>3916.84392</v>
      </c>
      <c r="I505" s="307">
        <v>2985.48484278885</v>
      </c>
    </row>
    <row r="506" s="298" customFormat="1" spans="1:9">
      <c r="A506" s="305">
        <v>39113</v>
      </c>
      <c r="B506" s="306" t="s">
        <v>1137</v>
      </c>
      <c r="C506" s="306" t="s">
        <v>1156</v>
      </c>
      <c r="D506" s="306" t="s">
        <v>1157</v>
      </c>
      <c r="E506" s="306" t="s">
        <v>422</v>
      </c>
      <c r="F506" s="306" t="s">
        <v>610</v>
      </c>
      <c r="G506" s="306">
        <v>4</v>
      </c>
      <c r="H506" s="307">
        <v>356.07672</v>
      </c>
      <c r="I506" s="307">
        <v>315.960868846513</v>
      </c>
    </row>
    <row r="507" s="298" customFormat="1" spans="1:9">
      <c r="A507" s="305">
        <v>39233</v>
      </c>
      <c r="B507" s="306" t="s">
        <v>1137</v>
      </c>
      <c r="C507" s="306" t="s">
        <v>1158</v>
      </c>
      <c r="D507" s="306" t="s">
        <v>1159</v>
      </c>
      <c r="E507" s="306" t="s">
        <v>100</v>
      </c>
      <c r="F507" s="306" t="s">
        <v>183</v>
      </c>
      <c r="G507" s="306">
        <v>12</v>
      </c>
      <c r="H507" s="307">
        <v>1090.484955</v>
      </c>
      <c r="I507" s="307">
        <v>745.346002457956</v>
      </c>
    </row>
    <row r="508" s="298" customFormat="1" spans="1:9">
      <c r="A508" s="305">
        <v>39195</v>
      </c>
      <c r="B508" s="306" t="s">
        <v>1137</v>
      </c>
      <c r="C508" s="306" t="s">
        <v>1160</v>
      </c>
      <c r="D508" s="306" t="s">
        <v>1161</v>
      </c>
      <c r="E508" s="306" t="s">
        <v>422</v>
      </c>
      <c r="F508" s="306" t="s">
        <v>169</v>
      </c>
      <c r="G508" s="306">
        <v>81</v>
      </c>
      <c r="H508" s="307">
        <v>7360.77344625</v>
      </c>
      <c r="I508" s="307">
        <v>5080.38855210658</v>
      </c>
    </row>
    <row r="509" s="298" customFormat="1" spans="1:9">
      <c r="A509" s="305">
        <v>39226</v>
      </c>
      <c r="B509" s="306" t="s">
        <v>1137</v>
      </c>
      <c r="C509" s="306" t="s">
        <v>1162</v>
      </c>
      <c r="D509" s="306" t="s">
        <v>1163</v>
      </c>
      <c r="E509" s="306" t="s">
        <v>422</v>
      </c>
      <c r="F509" s="306" t="s">
        <v>183</v>
      </c>
      <c r="G509" s="306">
        <v>147</v>
      </c>
      <c r="H509" s="307">
        <v>13358.44069875</v>
      </c>
      <c r="I509" s="307">
        <v>9379.70726771759</v>
      </c>
    </row>
    <row r="510" s="298" customFormat="1" spans="1:9">
      <c r="A510" s="305">
        <v>39200</v>
      </c>
      <c r="B510" s="306" t="s">
        <v>1137</v>
      </c>
      <c r="C510" s="306" t="s">
        <v>1164</v>
      </c>
      <c r="D510" s="306" t="s">
        <v>1165</v>
      </c>
      <c r="E510" s="306" t="s">
        <v>100</v>
      </c>
      <c r="F510" s="306" t="s">
        <v>183</v>
      </c>
      <c r="G510" s="306">
        <v>67</v>
      </c>
      <c r="H510" s="307">
        <v>6088.54099875</v>
      </c>
      <c r="I510" s="307">
        <v>4442.04981718001</v>
      </c>
    </row>
    <row r="511" s="298" customFormat="1" spans="1:9">
      <c r="A511" s="305">
        <v>39392</v>
      </c>
      <c r="B511" s="306" t="s">
        <v>1137</v>
      </c>
      <c r="C511" s="306" t="s">
        <v>1166</v>
      </c>
      <c r="D511" s="306" t="s">
        <v>1167</v>
      </c>
      <c r="E511" s="306" t="s">
        <v>422</v>
      </c>
      <c r="F511" s="306" t="s">
        <v>169</v>
      </c>
      <c r="G511" s="306">
        <v>6</v>
      </c>
      <c r="H511" s="307">
        <v>545.2424775</v>
      </c>
      <c r="I511" s="307">
        <v>426.496268413069</v>
      </c>
    </row>
    <row r="512" s="298" customFormat="1" spans="1:9">
      <c r="A512" s="305">
        <v>39191</v>
      </c>
      <c r="B512" s="306" t="s">
        <v>1137</v>
      </c>
      <c r="C512" s="306" t="s">
        <v>1168</v>
      </c>
      <c r="D512" s="306" t="s">
        <v>1169</v>
      </c>
      <c r="E512" s="306" t="s">
        <v>422</v>
      </c>
      <c r="F512" s="306" t="s">
        <v>169</v>
      </c>
      <c r="G512" s="306">
        <v>23</v>
      </c>
      <c r="H512" s="307">
        <v>1919.47606875</v>
      </c>
      <c r="I512" s="307">
        <v>1621.52740542029</v>
      </c>
    </row>
    <row r="513" s="298" customFormat="1" spans="1:9">
      <c r="A513" s="305">
        <v>39246</v>
      </c>
      <c r="B513" s="306" t="s">
        <v>1137</v>
      </c>
      <c r="C513" s="306" t="s">
        <v>1170</v>
      </c>
      <c r="D513" s="306" t="s">
        <v>1171</v>
      </c>
      <c r="E513" s="306" t="s">
        <v>100</v>
      </c>
      <c r="F513" s="306" t="s">
        <v>183</v>
      </c>
      <c r="G513" s="306">
        <v>46</v>
      </c>
      <c r="H513" s="307">
        <v>3838.9521375</v>
      </c>
      <c r="I513" s="307">
        <v>3065.7693905675</v>
      </c>
    </row>
    <row r="514" s="298" customFormat="1" spans="1:9">
      <c r="A514" s="305">
        <v>39121</v>
      </c>
      <c r="B514" s="306" t="s">
        <v>1137</v>
      </c>
      <c r="C514" s="306" t="s">
        <v>1172</v>
      </c>
      <c r="D514" s="306" t="s">
        <v>1173</v>
      </c>
      <c r="E514" s="306" t="s">
        <v>422</v>
      </c>
      <c r="F514" s="306" t="s">
        <v>145</v>
      </c>
      <c r="G514" s="306">
        <v>10</v>
      </c>
      <c r="H514" s="307">
        <v>741.8265</v>
      </c>
      <c r="I514" s="307">
        <v>558.069796522423</v>
      </c>
    </row>
    <row r="515" s="298" customFormat="1" spans="1:9">
      <c r="A515" s="305">
        <v>39268</v>
      </c>
      <c r="B515" s="306" t="s">
        <v>1137</v>
      </c>
      <c r="C515" s="306" t="s">
        <v>1174</v>
      </c>
      <c r="D515" s="306" t="s">
        <v>1175</v>
      </c>
      <c r="E515" s="306" t="s">
        <v>422</v>
      </c>
      <c r="F515" s="306" t="s">
        <v>169</v>
      </c>
      <c r="G515" s="306">
        <v>78</v>
      </c>
      <c r="H515" s="307">
        <v>5381.209431</v>
      </c>
      <c r="I515" s="307">
        <v>3976.36907584784</v>
      </c>
    </row>
    <row r="516" s="298" customFormat="1" spans="1:9">
      <c r="A516" s="305">
        <v>39268</v>
      </c>
      <c r="B516" s="306" t="s">
        <v>1137</v>
      </c>
      <c r="C516" s="306" t="s">
        <v>1176</v>
      </c>
      <c r="D516" s="306" t="s">
        <v>1177</v>
      </c>
      <c r="E516" s="306" t="s">
        <v>422</v>
      </c>
      <c r="F516" s="306" t="s">
        <v>169</v>
      </c>
      <c r="G516" s="306">
        <v>31</v>
      </c>
      <c r="H516" s="307">
        <v>2529.628365</v>
      </c>
      <c r="I516" s="307">
        <v>2283.45570046907</v>
      </c>
    </row>
    <row r="517" s="298" customFormat="1" spans="1:9">
      <c r="A517" s="305">
        <v>39381</v>
      </c>
      <c r="B517" s="306" t="s">
        <v>1137</v>
      </c>
      <c r="C517" s="306" t="s">
        <v>1178</v>
      </c>
      <c r="D517" s="306" t="s">
        <v>1179</v>
      </c>
      <c r="E517" s="306" t="s">
        <v>422</v>
      </c>
      <c r="F517" s="306" t="s">
        <v>610</v>
      </c>
      <c r="G517" s="306">
        <v>10</v>
      </c>
      <c r="H517" s="307">
        <v>1205.4680625</v>
      </c>
      <c r="I517" s="307">
        <v>1138.11223942371</v>
      </c>
    </row>
    <row r="518" s="298" customFormat="1" spans="1:9">
      <c r="A518" s="305">
        <v>39412</v>
      </c>
      <c r="B518" s="306" t="s">
        <v>1137</v>
      </c>
      <c r="C518" s="306" t="s">
        <v>1180</v>
      </c>
      <c r="D518" s="306" t="s">
        <v>1181</v>
      </c>
      <c r="E518" s="306" t="s">
        <v>422</v>
      </c>
      <c r="F518" s="306" t="s">
        <v>180</v>
      </c>
      <c r="G518" s="306">
        <v>68</v>
      </c>
      <c r="H518" s="307">
        <v>8197.182825</v>
      </c>
      <c r="I518" s="307">
        <v>5003.25417577509</v>
      </c>
    </row>
    <row r="519" s="298" customFormat="1" spans="1:9">
      <c r="A519" s="305">
        <v>39190</v>
      </c>
      <c r="B519" s="306" t="s">
        <v>1137</v>
      </c>
      <c r="C519" s="306" t="s">
        <v>1182</v>
      </c>
      <c r="D519" s="306" t="s">
        <v>1183</v>
      </c>
      <c r="E519" s="306" t="s">
        <v>422</v>
      </c>
      <c r="F519" s="306" t="s">
        <v>183</v>
      </c>
      <c r="G519" s="306">
        <v>141</v>
      </c>
      <c r="H519" s="307">
        <v>16997.09968125</v>
      </c>
      <c r="I519" s="307">
        <v>10500.9572657939</v>
      </c>
    </row>
    <row r="520" s="298" customFormat="1" spans="1:9">
      <c r="A520" s="305">
        <v>39353</v>
      </c>
      <c r="B520" s="306" t="s">
        <v>1137</v>
      </c>
      <c r="C520" s="306" t="s">
        <v>1184</v>
      </c>
      <c r="D520" s="306" t="s">
        <v>1185</v>
      </c>
      <c r="E520" s="306" t="s">
        <v>422</v>
      </c>
      <c r="F520" s="306" t="s">
        <v>183</v>
      </c>
      <c r="G520" s="306">
        <v>89</v>
      </c>
      <c r="H520" s="307">
        <v>10728.66575625</v>
      </c>
      <c r="I520" s="307">
        <v>7172.0631291887</v>
      </c>
    </row>
    <row r="521" s="298" customFormat="1" spans="1:9">
      <c r="A521" s="305">
        <v>39210</v>
      </c>
      <c r="B521" s="306" t="s">
        <v>1137</v>
      </c>
      <c r="C521" s="306" t="s">
        <v>1186</v>
      </c>
      <c r="D521" s="306" t="s">
        <v>1187</v>
      </c>
      <c r="E521" s="306" t="s">
        <v>422</v>
      </c>
      <c r="F521" s="306" t="s">
        <v>183</v>
      </c>
      <c r="G521" s="306">
        <v>5</v>
      </c>
      <c r="H521" s="307">
        <v>602.73403125</v>
      </c>
      <c r="I521" s="307">
        <v>427.956355385165</v>
      </c>
    </row>
    <row r="522" s="298" customFormat="1" spans="1:9">
      <c r="A522" s="305">
        <v>39217</v>
      </c>
      <c r="B522" s="306" t="s">
        <v>1137</v>
      </c>
      <c r="C522" s="306" t="s">
        <v>1188</v>
      </c>
      <c r="D522" s="306" t="s">
        <v>1189</v>
      </c>
      <c r="E522" s="306" t="s">
        <v>422</v>
      </c>
      <c r="F522" s="306" t="s">
        <v>610</v>
      </c>
      <c r="G522" s="306">
        <v>10</v>
      </c>
      <c r="H522" s="307">
        <v>1186.9224</v>
      </c>
      <c r="I522" s="307">
        <v>2342.6414785355</v>
      </c>
    </row>
    <row r="523" s="298" customFormat="1" spans="1:9">
      <c r="A523" s="305">
        <v>39246</v>
      </c>
      <c r="B523" s="306" t="s">
        <v>1137</v>
      </c>
      <c r="C523" s="306" t="s">
        <v>1190</v>
      </c>
      <c r="D523" s="306" t="s">
        <v>1191</v>
      </c>
      <c r="E523" s="306" t="s">
        <v>100</v>
      </c>
      <c r="F523" s="306" t="s">
        <v>180</v>
      </c>
      <c r="G523" s="306">
        <v>68</v>
      </c>
      <c r="H523" s="307">
        <v>8071.07232</v>
      </c>
      <c r="I523" s="307">
        <v>5029.78313198688</v>
      </c>
    </row>
    <row r="524" s="298" customFormat="1" spans="1:9">
      <c r="A524" s="305">
        <v>39233</v>
      </c>
      <c r="B524" s="306" t="s">
        <v>1137</v>
      </c>
      <c r="C524" s="306" t="s">
        <v>1192</v>
      </c>
      <c r="D524" s="306" t="s">
        <v>1193</v>
      </c>
      <c r="E524" s="306" t="s">
        <v>422</v>
      </c>
      <c r="F524" s="306" t="s">
        <v>145</v>
      </c>
      <c r="G524" s="306">
        <v>141</v>
      </c>
      <c r="H524" s="307">
        <v>16735.60584</v>
      </c>
      <c r="I524" s="307">
        <v>10499.3038944545</v>
      </c>
    </row>
    <row r="525" s="298" customFormat="1" spans="1:9">
      <c r="A525" s="305">
        <v>39402</v>
      </c>
      <c r="B525" s="306" t="s">
        <v>1137</v>
      </c>
      <c r="C525" s="306" t="s">
        <v>1194</v>
      </c>
      <c r="D525" s="306" t="s">
        <v>1195</v>
      </c>
      <c r="E525" s="306" t="s">
        <v>422</v>
      </c>
      <c r="F525" s="306" t="s">
        <v>610</v>
      </c>
      <c r="G525" s="306">
        <v>89</v>
      </c>
      <c r="H525" s="307">
        <v>10563.60936</v>
      </c>
      <c r="I525" s="307">
        <v>6982.76099910824</v>
      </c>
    </row>
    <row r="526" s="298" customFormat="1" spans="1:9">
      <c r="A526" s="305">
        <v>39386</v>
      </c>
      <c r="B526" s="306" t="s">
        <v>1137</v>
      </c>
      <c r="C526" s="306" t="s">
        <v>1196</v>
      </c>
      <c r="D526" s="306" t="s">
        <v>1197</v>
      </c>
      <c r="E526" s="306" t="s">
        <v>422</v>
      </c>
      <c r="F526" s="306" t="s">
        <v>180</v>
      </c>
      <c r="G526" s="306">
        <v>5</v>
      </c>
      <c r="H526" s="307">
        <v>593.4612</v>
      </c>
      <c r="I526" s="307">
        <v>418.972211059144</v>
      </c>
    </row>
    <row r="527" s="298" customFormat="1" spans="1:9">
      <c r="A527" s="305">
        <v>39233</v>
      </c>
      <c r="B527" s="306" t="s">
        <v>1137</v>
      </c>
      <c r="C527" s="306" t="s">
        <v>1198</v>
      </c>
      <c r="D527" s="306" t="s">
        <v>1199</v>
      </c>
      <c r="E527" s="306" t="s">
        <v>100</v>
      </c>
      <c r="F527" s="306" t="s">
        <v>101</v>
      </c>
      <c r="G527" s="306">
        <v>12</v>
      </c>
      <c r="H527" s="307">
        <v>1446.561675</v>
      </c>
      <c r="I527" s="307">
        <v>1360.1970489073</v>
      </c>
    </row>
    <row r="528" s="298" customFormat="1" spans="1:9">
      <c r="A528" s="305">
        <v>39279</v>
      </c>
      <c r="B528" s="306" t="s">
        <v>1137</v>
      </c>
      <c r="C528" s="306" t="s">
        <v>1200</v>
      </c>
      <c r="D528" s="306" t="s">
        <v>1201</v>
      </c>
      <c r="E528" s="306" t="s">
        <v>100</v>
      </c>
      <c r="F528" s="306" t="s">
        <v>180</v>
      </c>
      <c r="G528" s="306">
        <v>136</v>
      </c>
      <c r="H528" s="307">
        <v>16394.36565</v>
      </c>
      <c r="I528" s="307">
        <v>9576.90326814263</v>
      </c>
    </row>
    <row r="529" s="298" customFormat="1" spans="1:9">
      <c r="A529" s="305">
        <v>39316</v>
      </c>
      <c r="B529" s="306" t="s">
        <v>1137</v>
      </c>
      <c r="C529" s="306" t="s">
        <v>1202</v>
      </c>
      <c r="D529" s="306" t="s">
        <v>1203</v>
      </c>
      <c r="E529" s="306" t="s">
        <v>100</v>
      </c>
      <c r="F529" s="306" t="s">
        <v>180</v>
      </c>
      <c r="G529" s="306">
        <v>262</v>
      </c>
      <c r="H529" s="307">
        <v>31583.2632375</v>
      </c>
      <c r="I529" s="307">
        <v>19079.0598002774</v>
      </c>
    </row>
    <row r="530" s="298" customFormat="1" spans="1:9">
      <c r="A530" s="305">
        <v>39339</v>
      </c>
      <c r="B530" s="306" t="s">
        <v>1137</v>
      </c>
      <c r="C530" s="306" t="s">
        <v>1204</v>
      </c>
      <c r="D530" s="306" t="s">
        <v>1205</v>
      </c>
      <c r="E530" s="306" t="s">
        <v>100</v>
      </c>
      <c r="F530" s="306" t="s">
        <v>180</v>
      </c>
      <c r="G530" s="306">
        <v>110</v>
      </c>
      <c r="H530" s="307">
        <v>13260.1486875</v>
      </c>
      <c r="I530" s="307">
        <v>8697.92045970527</v>
      </c>
    </row>
    <row r="531" s="298" customFormat="1" spans="1:9">
      <c r="A531" s="305">
        <v>39428</v>
      </c>
      <c r="B531" s="306" t="s">
        <v>1137</v>
      </c>
      <c r="C531" s="306" t="s">
        <v>1206</v>
      </c>
      <c r="D531" s="306" t="s">
        <v>1207</v>
      </c>
      <c r="E531" s="306" t="s">
        <v>695</v>
      </c>
      <c r="F531" s="306" t="s">
        <v>169</v>
      </c>
      <c r="G531" s="306">
        <v>10</v>
      </c>
      <c r="H531" s="307">
        <v>1205.4680625</v>
      </c>
      <c r="I531" s="307">
        <v>838.191358143219</v>
      </c>
    </row>
    <row r="532" s="298" customFormat="1" spans="1:9">
      <c r="A532" s="305">
        <v>39409</v>
      </c>
      <c r="B532" s="306" t="s">
        <v>1137</v>
      </c>
      <c r="C532" s="306" t="s">
        <v>1208</v>
      </c>
      <c r="D532" s="306" t="s">
        <v>1209</v>
      </c>
      <c r="E532" s="306" t="s">
        <v>422</v>
      </c>
      <c r="F532" s="306" t="s">
        <v>610</v>
      </c>
      <c r="G532" s="306">
        <v>68</v>
      </c>
      <c r="H532" s="307">
        <v>7354.7646516</v>
      </c>
      <c r="I532" s="307">
        <v>4860.47986862131</v>
      </c>
    </row>
    <row r="533" s="298" customFormat="1" spans="1:9">
      <c r="A533" s="305">
        <v>39338</v>
      </c>
      <c r="B533" s="306" t="s">
        <v>1137</v>
      </c>
      <c r="C533" s="306" t="s">
        <v>1210</v>
      </c>
      <c r="D533" s="306" t="s">
        <v>1211</v>
      </c>
      <c r="E533" s="306" t="s">
        <v>422</v>
      </c>
      <c r="F533" s="306" t="s">
        <v>180</v>
      </c>
      <c r="G533" s="306">
        <v>114</v>
      </c>
      <c r="H533" s="307">
        <v>12330.0466218</v>
      </c>
      <c r="I533" s="307">
        <v>7840.05423018077</v>
      </c>
    </row>
    <row r="534" s="298" customFormat="1" spans="1:9">
      <c r="A534" s="305">
        <v>39191</v>
      </c>
      <c r="B534" s="306" t="s">
        <v>1137</v>
      </c>
      <c r="C534" s="306" t="s">
        <v>1212</v>
      </c>
      <c r="D534" s="306" t="s">
        <v>1213</v>
      </c>
      <c r="E534" s="306" t="s">
        <v>422</v>
      </c>
      <c r="F534" s="306" t="s">
        <v>145</v>
      </c>
      <c r="G534" s="306">
        <v>93</v>
      </c>
      <c r="H534" s="307">
        <v>10058.7222441</v>
      </c>
      <c r="I534" s="307">
        <v>6587.34594791106</v>
      </c>
    </row>
    <row r="535" s="298" customFormat="1" spans="1:9">
      <c r="A535" s="305">
        <v>39337</v>
      </c>
      <c r="B535" s="306" t="s">
        <v>1137</v>
      </c>
      <c r="C535" s="306" t="s">
        <v>1214</v>
      </c>
      <c r="D535" s="306" t="s">
        <v>1215</v>
      </c>
      <c r="E535" s="306" t="s">
        <v>422</v>
      </c>
      <c r="F535" s="306" t="s">
        <v>101</v>
      </c>
      <c r="G535" s="306">
        <v>38</v>
      </c>
      <c r="H535" s="307">
        <v>4110.0155406</v>
      </c>
      <c r="I535" s="307">
        <v>2758.13963109742</v>
      </c>
    </row>
    <row r="536" s="298" customFormat="1" spans="1:9">
      <c r="A536" s="305">
        <v>39267</v>
      </c>
      <c r="B536" s="306" t="s">
        <v>1137</v>
      </c>
      <c r="C536" s="306" t="s">
        <v>1216</v>
      </c>
      <c r="D536" s="306" t="s">
        <v>1217</v>
      </c>
      <c r="E536" s="306" t="s">
        <v>422</v>
      </c>
      <c r="F536" s="306" t="s">
        <v>180</v>
      </c>
      <c r="G536" s="306">
        <v>68</v>
      </c>
      <c r="H536" s="307">
        <v>7354.7646516</v>
      </c>
      <c r="I536" s="307">
        <v>5023.40912763464</v>
      </c>
    </row>
    <row r="537" s="298" customFormat="1" spans="1:9">
      <c r="A537" s="305">
        <v>39406</v>
      </c>
      <c r="B537" s="306" t="s">
        <v>1137</v>
      </c>
      <c r="C537" s="306" t="s">
        <v>1218</v>
      </c>
      <c r="D537" s="306" t="s">
        <v>1219</v>
      </c>
      <c r="E537" s="306" t="s">
        <v>100</v>
      </c>
      <c r="F537" s="306" t="s">
        <v>180</v>
      </c>
      <c r="G537" s="306">
        <v>115</v>
      </c>
      <c r="H537" s="307">
        <v>12438.2049255</v>
      </c>
      <c r="I537" s="307">
        <v>8086.68241372742</v>
      </c>
    </row>
    <row r="538" s="298" customFormat="1" spans="1:9">
      <c r="A538" s="305">
        <v>39374</v>
      </c>
      <c r="B538" s="306" t="s">
        <v>1137</v>
      </c>
      <c r="C538" s="306" t="s">
        <v>1220</v>
      </c>
      <c r="D538" s="306" t="s">
        <v>1221</v>
      </c>
      <c r="E538" s="306" t="s">
        <v>100</v>
      </c>
      <c r="F538" s="306" t="s">
        <v>180</v>
      </c>
      <c r="G538" s="306">
        <v>92</v>
      </c>
      <c r="H538" s="307">
        <v>9950.5639404</v>
      </c>
      <c r="I538" s="307">
        <v>6668.09139462582</v>
      </c>
    </row>
    <row r="539" s="298" customFormat="1" spans="1:9">
      <c r="A539" s="305">
        <v>39240</v>
      </c>
      <c r="B539" s="306" t="s">
        <v>1137</v>
      </c>
      <c r="C539" s="306" t="s">
        <v>1222</v>
      </c>
      <c r="D539" s="306" t="s">
        <v>1223</v>
      </c>
      <c r="E539" s="306" t="s">
        <v>422</v>
      </c>
      <c r="F539" s="306" t="s">
        <v>610</v>
      </c>
      <c r="G539" s="306">
        <v>38</v>
      </c>
      <c r="H539" s="307">
        <v>4110.0155406</v>
      </c>
      <c r="I539" s="307">
        <v>2823.24568014731</v>
      </c>
    </row>
    <row r="540" s="298" customFormat="1" spans="1:9">
      <c r="A540" s="305">
        <v>39192</v>
      </c>
      <c r="B540" s="306" t="s">
        <v>1137</v>
      </c>
      <c r="C540" s="306" t="s">
        <v>1224</v>
      </c>
      <c r="D540" s="306" t="s">
        <v>1225</v>
      </c>
      <c r="E540" s="306" t="s">
        <v>422</v>
      </c>
      <c r="F540" s="306" t="s">
        <v>180</v>
      </c>
      <c r="G540" s="306">
        <v>21</v>
      </c>
      <c r="H540" s="307">
        <v>1752.56510625</v>
      </c>
      <c r="I540" s="307">
        <v>1433.89027124468</v>
      </c>
    </row>
    <row r="541" s="298" customFormat="1" spans="1:9">
      <c r="A541" s="305">
        <v>39164</v>
      </c>
      <c r="B541" s="306" t="s">
        <v>1137</v>
      </c>
      <c r="C541" s="306" t="s">
        <v>1226</v>
      </c>
      <c r="D541" s="306" t="s">
        <v>1227</v>
      </c>
      <c r="E541" s="306" t="s">
        <v>100</v>
      </c>
      <c r="F541" s="306" t="s">
        <v>610</v>
      </c>
      <c r="G541" s="306">
        <v>21</v>
      </c>
      <c r="H541" s="307">
        <v>1557.83565</v>
      </c>
      <c r="I541" s="307">
        <v>998.814426266869</v>
      </c>
    </row>
    <row r="542" s="298" customFormat="1" spans="1:9">
      <c r="A542" s="305">
        <v>39233</v>
      </c>
      <c r="B542" s="306" t="s">
        <v>1137</v>
      </c>
      <c r="C542" s="306" t="s">
        <v>1228</v>
      </c>
      <c r="D542" s="306" t="s">
        <v>1229</v>
      </c>
      <c r="E542" s="306" t="s">
        <v>123</v>
      </c>
      <c r="F542" s="306" t="s">
        <v>101</v>
      </c>
      <c r="G542" s="306">
        <v>136</v>
      </c>
      <c r="H542" s="307">
        <v>10088.8404</v>
      </c>
      <c r="I542" s="307">
        <v>6710.18077542669</v>
      </c>
    </row>
    <row r="543" s="298" customFormat="1" spans="1:9">
      <c r="A543" s="305">
        <v>39349</v>
      </c>
      <c r="B543" s="306" t="s">
        <v>1137</v>
      </c>
      <c r="C543" s="306" t="s">
        <v>1230</v>
      </c>
      <c r="D543" s="306" t="s">
        <v>1231</v>
      </c>
      <c r="E543" s="306" t="s">
        <v>100</v>
      </c>
      <c r="F543" s="306" t="s">
        <v>610</v>
      </c>
      <c r="G543" s="306">
        <v>246</v>
      </c>
      <c r="H543" s="307">
        <v>18248.9319</v>
      </c>
      <c r="I543" s="307">
        <v>12993.2373794512</v>
      </c>
    </row>
    <row r="544" s="298" customFormat="1" spans="1:9">
      <c r="A544" s="305">
        <v>39239</v>
      </c>
      <c r="B544" s="306" t="s">
        <v>1137</v>
      </c>
      <c r="C544" s="306" t="s">
        <v>1232</v>
      </c>
      <c r="D544" s="306" t="s">
        <v>1233</v>
      </c>
      <c r="E544" s="306" t="s">
        <v>422</v>
      </c>
      <c r="F544" s="306" t="s">
        <v>145</v>
      </c>
      <c r="G544" s="306">
        <v>110</v>
      </c>
      <c r="H544" s="307">
        <v>8160.0915</v>
      </c>
      <c r="I544" s="307">
        <v>5794.34064567552</v>
      </c>
    </row>
    <row r="545" s="298" customFormat="1" spans="1:9">
      <c r="A545" s="305">
        <v>39147</v>
      </c>
      <c r="B545" s="306" t="s">
        <v>1137</v>
      </c>
      <c r="C545" s="306" t="s">
        <v>1234</v>
      </c>
      <c r="D545" s="306" t="s">
        <v>1235</v>
      </c>
      <c r="E545" s="306" t="s">
        <v>422</v>
      </c>
      <c r="F545" s="306" t="s">
        <v>145</v>
      </c>
      <c r="G545" s="306">
        <v>89</v>
      </c>
      <c r="H545" s="307">
        <v>9361.9987953</v>
      </c>
      <c r="I545" s="307">
        <v>5699.67313271813</v>
      </c>
    </row>
    <row r="546" s="298" customFormat="1" spans="1:9">
      <c r="A546" s="305">
        <v>39365</v>
      </c>
      <c r="B546" s="306" t="s">
        <v>1137</v>
      </c>
      <c r="C546" s="306" t="s">
        <v>1236</v>
      </c>
      <c r="D546" s="306" t="s">
        <v>1237</v>
      </c>
      <c r="E546" s="306" t="s">
        <v>422</v>
      </c>
      <c r="F546" s="306" t="s">
        <v>169</v>
      </c>
      <c r="G546" s="306">
        <v>147</v>
      </c>
      <c r="H546" s="307">
        <v>15463.0766619</v>
      </c>
      <c r="I546" s="307">
        <v>9557.27468678729</v>
      </c>
    </row>
    <row r="547" s="298" customFormat="1" spans="1:9">
      <c r="A547" s="305">
        <v>39422</v>
      </c>
      <c r="B547" s="306" t="s">
        <v>1137</v>
      </c>
      <c r="C547" s="306" t="s">
        <v>1238</v>
      </c>
      <c r="D547" s="306" t="s">
        <v>1239</v>
      </c>
      <c r="E547" s="306" t="s">
        <v>422</v>
      </c>
      <c r="F547" s="306" t="s">
        <v>610</v>
      </c>
      <c r="G547" s="306">
        <v>126</v>
      </c>
      <c r="H547" s="307">
        <v>13254.0657102</v>
      </c>
      <c r="I547" s="307">
        <v>9355.37805322053</v>
      </c>
    </row>
    <row r="548" s="298" customFormat="1" spans="1:9">
      <c r="A548" s="305">
        <v>39223</v>
      </c>
      <c r="B548" s="306" t="s">
        <v>1137</v>
      </c>
      <c r="C548" s="306" t="s">
        <v>1240</v>
      </c>
      <c r="D548" s="306" t="s">
        <v>1241</v>
      </c>
      <c r="E548" s="306" t="s">
        <v>422</v>
      </c>
      <c r="F548" s="306" t="s">
        <v>183</v>
      </c>
      <c r="G548" s="306">
        <v>57</v>
      </c>
      <c r="H548" s="307">
        <v>5995.8868689</v>
      </c>
      <c r="I548" s="307">
        <v>4026.37770194641</v>
      </c>
    </row>
    <row r="549" s="298" customFormat="1" spans="1:9">
      <c r="A549" s="305">
        <v>39379</v>
      </c>
      <c r="B549" s="306" t="s">
        <v>1137</v>
      </c>
      <c r="C549" s="306" t="s">
        <v>1242</v>
      </c>
      <c r="D549" s="306" t="s">
        <v>1243</v>
      </c>
      <c r="E549" s="306" t="s">
        <v>123</v>
      </c>
      <c r="F549" s="306" t="s">
        <v>183</v>
      </c>
      <c r="G549" s="306">
        <v>42</v>
      </c>
      <c r="H549" s="307">
        <v>3427.23843</v>
      </c>
      <c r="I549" s="307">
        <v>2578.02379105958</v>
      </c>
    </row>
    <row r="550" s="298" customFormat="1" spans="1:9">
      <c r="A550" s="305">
        <v>39308</v>
      </c>
      <c r="B550" s="306" t="s">
        <v>1137</v>
      </c>
      <c r="C550" s="306" t="s">
        <v>1244</v>
      </c>
      <c r="D550" s="306" t="s">
        <v>1245</v>
      </c>
      <c r="E550" s="306" t="s">
        <v>422</v>
      </c>
      <c r="F550" s="306" t="s">
        <v>610</v>
      </c>
      <c r="G550" s="306">
        <v>73</v>
      </c>
      <c r="H550" s="307">
        <v>5956.866795</v>
      </c>
      <c r="I550" s="307">
        <v>4832.46561840459</v>
      </c>
    </row>
    <row r="551" s="298" customFormat="1" spans="1:9">
      <c r="A551" s="305">
        <v>39164</v>
      </c>
      <c r="B551" s="306" t="s">
        <v>1137</v>
      </c>
      <c r="C551" s="306" t="s">
        <v>1246</v>
      </c>
      <c r="D551" s="306" t="s">
        <v>1247</v>
      </c>
      <c r="E551" s="306" t="s">
        <v>100</v>
      </c>
      <c r="F551" s="306" t="s">
        <v>180</v>
      </c>
      <c r="G551" s="306">
        <v>63</v>
      </c>
      <c r="H551" s="307">
        <v>5140.857645</v>
      </c>
      <c r="I551" s="307">
        <v>4551.58146771461</v>
      </c>
    </row>
    <row r="552" s="298" customFormat="1" spans="1:9">
      <c r="A552" s="305">
        <v>39231</v>
      </c>
      <c r="B552" s="306" t="s">
        <v>1137</v>
      </c>
      <c r="C552" s="306" t="s">
        <v>1248</v>
      </c>
      <c r="D552" s="306" t="s">
        <v>1249</v>
      </c>
      <c r="E552" s="306" t="s">
        <v>422</v>
      </c>
      <c r="F552" s="306" t="s">
        <v>145</v>
      </c>
      <c r="G552" s="306">
        <v>31</v>
      </c>
      <c r="H552" s="307">
        <v>2587.11991875</v>
      </c>
      <c r="I552" s="307">
        <v>1968.64414926591</v>
      </c>
    </row>
    <row r="553" s="298" customFormat="1" spans="1:9">
      <c r="A553" s="305">
        <v>39309</v>
      </c>
      <c r="B553" s="306" t="s">
        <v>1137</v>
      </c>
      <c r="C553" s="306" t="s">
        <v>1250</v>
      </c>
      <c r="D553" s="306" t="s">
        <v>1251</v>
      </c>
      <c r="E553" s="306" t="s">
        <v>100</v>
      </c>
      <c r="F553" s="306" t="s">
        <v>101</v>
      </c>
      <c r="G553" s="306">
        <v>55</v>
      </c>
      <c r="H553" s="307">
        <v>4590.05146875</v>
      </c>
      <c r="I553" s="307">
        <v>3544.27640702324</v>
      </c>
    </row>
    <row r="554" s="298" customFormat="1" spans="1:9">
      <c r="A554" s="305">
        <v>39233</v>
      </c>
      <c r="B554" s="306" t="s">
        <v>1137</v>
      </c>
      <c r="C554" s="306" t="s">
        <v>1252</v>
      </c>
      <c r="D554" s="306" t="s">
        <v>1253</v>
      </c>
      <c r="E554" s="306" t="s">
        <v>123</v>
      </c>
      <c r="F554" s="306" t="s">
        <v>183</v>
      </c>
      <c r="G554" s="306">
        <v>47</v>
      </c>
      <c r="H554" s="307">
        <v>3922.40761875</v>
      </c>
      <c r="I554" s="307">
        <v>3126.43741968327</v>
      </c>
    </row>
    <row r="555" s="298" customFormat="1" spans="1:9">
      <c r="A555" s="305">
        <v>39420</v>
      </c>
      <c r="B555" s="306" t="s">
        <v>1137</v>
      </c>
      <c r="C555" s="306" t="s">
        <v>1254</v>
      </c>
      <c r="D555" s="306" t="s">
        <v>1255</v>
      </c>
      <c r="E555" s="306" t="s">
        <v>219</v>
      </c>
      <c r="F555" s="306" t="s">
        <v>183</v>
      </c>
      <c r="G555" s="306">
        <v>63</v>
      </c>
      <c r="H555" s="307">
        <v>5257.69531875</v>
      </c>
      <c r="I555" s="307">
        <v>3902.06561149747</v>
      </c>
    </row>
    <row r="556" s="298" customFormat="1" spans="1:9">
      <c r="A556" s="305">
        <v>39420</v>
      </c>
      <c r="B556" s="306" t="s">
        <v>1137</v>
      </c>
      <c r="C556" s="306" t="s">
        <v>1256</v>
      </c>
      <c r="D556" s="306" t="s">
        <v>1257</v>
      </c>
      <c r="E556" s="306" t="s">
        <v>219</v>
      </c>
      <c r="F556" s="306" t="s">
        <v>183</v>
      </c>
      <c r="G556" s="306">
        <v>111</v>
      </c>
      <c r="H556" s="307">
        <v>9263.55841875</v>
      </c>
      <c r="I556" s="307">
        <v>7220.12485512326</v>
      </c>
    </row>
    <row r="557" s="298" customFormat="1" spans="1:9">
      <c r="A557" s="305">
        <v>39428</v>
      </c>
      <c r="B557" s="306" t="s">
        <v>1137</v>
      </c>
      <c r="C557" s="306" t="s">
        <v>1258</v>
      </c>
      <c r="D557" s="306" t="s">
        <v>1259</v>
      </c>
      <c r="E557" s="306" t="s">
        <v>219</v>
      </c>
      <c r="F557" s="306" t="s">
        <v>183</v>
      </c>
      <c r="G557" s="306">
        <v>94</v>
      </c>
      <c r="H557" s="307">
        <v>7844.8152375</v>
      </c>
      <c r="I557" s="307">
        <v>6172.80746285041</v>
      </c>
    </row>
    <row r="558" s="298" customFormat="1" spans="1:9">
      <c r="A558" s="305">
        <v>39428</v>
      </c>
      <c r="B558" s="306" t="s">
        <v>1137</v>
      </c>
      <c r="C558" s="306" t="s">
        <v>1260</v>
      </c>
      <c r="D558" s="306" t="s">
        <v>1261</v>
      </c>
      <c r="E558" s="306" t="s">
        <v>219</v>
      </c>
      <c r="F558" s="306" t="s">
        <v>183</v>
      </c>
      <c r="G558" s="306">
        <v>10</v>
      </c>
      <c r="H558" s="307">
        <v>897.610065</v>
      </c>
      <c r="I558" s="307">
        <v>499.162674857103</v>
      </c>
    </row>
    <row r="559" s="298" customFormat="1" spans="1:9">
      <c r="A559" s="305">
        <v>39428</v>
      </c>
      <c r="B559" s="306" t="s">
        <v>1137</v>
      </c>
      <c r="C559" s="306" t="s">
        <v>1262</v>
      </c>
      <c r="D559" s="306" t="s">
        <v>1263</v>
      </c>
      <c r="E559" s="306" t="s">
        <v>219</v>
      </c>
      <c r="F559" s="306" t="s">
        <v>183</v>
      </c>
      <c r="G559" s="306">
        <v>136</v>
      </c>
      <c r="H559" s="307">
        <v>12207.496884</v>
      </c>
      <c r="I559" s="307">
        <v>6907.21221210518</v>
      </c>
    </row>
    <row r="560" s="298" customFormat="1" spans="1:9">
      <c r="A560" s="305">
        <v>39428</v>
      </c>
      <c r="B560" s="306" t="s">
        <v>1137</v>
      </c>
      <c r="C560" s="306" t="s">
        <v>1264</v>
      </c>
      <c r="D560" s="306" t="s">
        <v>1265</v>
      </c>
      <c r="E560" s="306" t="s">
        <v>219</v>
      </c>
      <c r="F560" s="306" t="s">
        <v>183</v>
      </c>
      <c r="G560" s="306">
        <v>257</v>
      </c>
      <c r="H560" s="307">
        <v>23068.5786705</v>
      </c>
      <c r="I560" s="307">
        <v>13338.2648377987</v>
      </c>
    </row>
    <row r="561" s="298" customFormat="1" spans="1:9">
      <c r="A561" s="305">
        <v>39307</v>
      </c>
      <c r="B561" s="306" t="s">
        <v>1137</v>
      </c>
      <c r="C561" s="306" t="s">
        <v>1266</v>
      </c>
      <c r="D561" s="306" t="s">
        <v>1267</v>
      </c>
      <c r="E561" s="306" t="s">
        <v>422</v>
      </c>
      <c r="F561" s="306" t="s">
        <v>183</v>
      </c>
      <c r="G561" s="306">
        <v>110</v>
      </c>
      <c r="H561" s="307">
        <v>9873.710715</v>
      </c>
      <c r="I561" s="307">
        <v>6153.25759795613</v>
      </c>
    </row>
    <row r="562" s="298" customFormat="1" spans="1:9">
      <c r="A562" s="305">
        <v>39445</v>
      </c>
      <c r="B562" s="306" t="s">
        <v>1137</v>
      </c>
      <c r="C562" s="306" t="s">
        <v>1268</v>
      </c>
      <c r="D562" s="306" t="s">
        <v>1269</v>
      </c>
      <c r="E562" s="306" t="s">
        <v>422</v>
      </c>
      <c r="F562" s="306" t="s">
        <v>169</v>
      </c>
      <c r="G562" s="306">
        <v>10</v>
      </c>
      <c r="H562" s="307">
        <v>897.610065</v>
      </c>
      <c r="I562" s="307">
        <v>577.553460472655</v>
      </c>
    </row>
    <row r="563" s="298" customFormat="1" spans="1:9">
      <c r="A563" s="305">
        <v>39126</v>
      </c>
      <c r="B563" s="306" t="s">
        <v>1137</v>
      </c>
      <c r="C563" s="306" t="s">
        <v>1270</v>
      </c>
      <c r="D563" s="306" t="s">
        <v>1271</v>
      </c>
      <c r="E563" s="306" t="s">
        <v>422</v>
      </c>
      <c r="F563" s="306" t="s">
        <v>610</v>
      </c>
      <c r="G563" s="306">
        <v>29</v>
      </c>
      <c r="H563" s="307">
        <v>2420.20895625</v>
      </c>
      <c r="I563" s="307">
        <v>1796.61642069668</v>
      </c>
    </row>
    <row r="564" s="298" customFormat="1" spans="1:9">
      <c r="A564" s="305">
        <v>39338</v>
      </c>
      <c r="B564" s="306" t="s">
        <v>1137</v>
      </c>
      <c r="C564" s="306" t="s">
        <v>1272</v>
      </c>
      <c r="D564" s="306" t="s">
        <v>1273</v>
      </c>
      <c r="E564" s="306" t="s">
        <v>422</v>
      </c>
      <c r="F564" s="306" t="s">
        <v>180</v>
      </c>
      <c r="G564" s="306">
        <v>55</v>
      </c>
      <c r="H564" s="307">
        <v>4590.05146875</v>
      </c>
      <c r="I564" s="307">
        <v>3466.65415110233</v>
      </c>
    </row>
    <row r="565" s="298" customFormat="1" spans="1:9">
      <c r="A565" s="305">
        <v>39200</v>
      </c>
      <c r="B565" s="306" t="s">
        <v>1137</v>
      </c>
      <c r="C565" s="306" t="s">
        <v>1274</v>
      </c>
      <c r="D565" s="306" t="s">
        <v>1275</v>
      </c>
      <c r="E565" s="306" t="s">
        <v>123</v>
      </c>
      <c r="F565" s="306" t="s">
        <v>183</v>
      </c>
      <c r="G565" s="306">
        <v>43</v>
      </c>
      <c r="H565" s="307">
        <v>3588.58569375</v>
      </c>
      <c r="I565" s="307">
        <v>2749.98984981018</v>
      </c>
    </row>
    <row r="566" s="298" customFormat="1" spans="1:9">
      <c r="A566" s="305">
        <v>39443</v>
      </c>
      <c r="B566" s="306" t="s">
        <v>1137</v>
      </c>
      <c r="C566" s="306" t="s">
        <v>1276</v>
      </c>
      <c r="D566" s="306" t="s">
        <v>1277</v>
      </c>
      <c r="E566" s="306" t="s">
        <v>422</v>
      </c>
      <c r="F566" s="306" t="s">
        <v>610</v>
      </c>
      <c r="G566" s="306">
        <v>105</v>
      </c>
      <c r="H566" s="307">
        <v>7243.9357725</v>
      </c>
      <c r="I566" s="307">
        <v>4874.45087807205</v>
      </c>
    </row>
    <row r="567" s="298" customFormat="1" spans="1:9">
      <c r="A567" s="305">
        <v>39314</v>
      </c>
      <c r="B567" s="306" t="s">
        <v>1137</v>
      </c>
      <c r="C567" s="306" t="s">
        <v>1278</v>
      </c>
      <c r="D567" s="306" t="s">
        <v>1279</v>
      </c>
      <c r="E567" s="306" t="s">
        <v>422</v>
      </c>
      <c r="F567" s="306" t="s">
        <v>180</v>
      </c>
      <c r="G567" s="306">
        <v>183</v>
      </c>
      <c r="H567" s="307">
        <v>12625.1452035</v>
      </c>
      <c r="I567" s="307">
        <v>8901.98469659683</v>
      </c>
    </row>
    <row r="568" s="298" customFormat="1" spans="1:9">
      <c r="A568" s="305">
        <v>39162</v>
      </c>
      <c r="B568" s="306" t="s">
        <v>1137</v>
      </c>
      <c r="C568" s="306" t="s">
        <v>1280</v>
      </c>
      <c r="D568" s="306" t="s">
        <v>1281</v>
      </c>
      <c r="E568" s="306" t="s">
        <v>100</v>
      </c>
      <c r="F568" s="306" t="s">
        <v>169</v>
      </c>
      <c r="G568" s="306">
        <v>157</v>
      </c>
      <c r="H568" s="307">
        <v>10831.4087265</v>
      </c>
      <c r="I568" s="307">
        <v>7580.0025839161</v>
      </c>
    </row>
    <row r="569" s="298" customFormat="1" spans="1:9">
      <c r="A569" s="305">
        <v>39281</v>
      </c>
      <c r="B569" s="306" t="s">
        <v>1137</v>
      </c>
      <c r="C569" s="306" t="s">
        <v>1282</v>
      </c>
      <c r="D569" s="306" t="s">
        <v>1283</v>
      </c>
      <c r="E569" s="306" t="s">
        <v>422</v>
      </c>
      <c r="F569" s="306" t="s">
        <v>180</v>
      </c>
      <c r="G569" s="306">
        <v>105</v>
      </c>
      <c r="H569" s="307">
        <v>8178.6371625</v>
      </c>
      <c r="I569" s="307">
        <v>5037.54656009607</v>
      </c>
    </row>
    <row r="570" s="298" customFormat="1" spans="1:9">
      <c r="A570" s="305">
        <v>39246</v>
      </c>
      <c r="B570" s="306" t="s">
        <v>1137</v>
      </c>
      <c r="C570" s="306" t="s">
        <v>1284</v>
      </c>
      <c r="D570" s="306" t="s">
        <v>1285</v>
      </c>
      <c r="E570" s="306" t="s">
        <v>123</v>
      </c>
      <c r="F570" s="306" t="s">
        <v>183</v>
      </c>
      <c r="G570" s="306">
        <v>183</v>
      </c>
      <c r="H570" s="307">
        <v>14254.1961975</v>
      </c>
      <c r="I570" s="307">
        <v>9193.63639054528</v>
      </c>
    </row>
    <row r="571" s="298" customFormat="1" spans="1:9">
      <c r="A571" s="305">
        <v>39433</v>
      </c>
      <c r="B571" s="306" t="s">
        <v>1137</v>
      </c>
      <c r="C571" s="306" t="s">
        <v>1286</v>
      </c>
      <c r="D571" s="306" t="s">
        <v>1287</v>
      </c>
      <c r="E571" s="306" t="s">
        <v>422</v>
      </c>
      <c r="F571" s="306" t="s">
        <v>169</v>
      </c>
      <c r="G571" s="306">
        <v>157</v>
      </c>
      <c r="H571" s="307">
        <v>12229.0098525</v>
      </c>
      <c r="I571" s="307">
        <v>8310.02454385468</v>
      </c>
    </row>
    <row r="572" s="298" customFormat="1" spans="1:9">
      <c r="A572" s="305">
        <v>39150</v>
      </c>
      <c r="B572" s="306" t="s">
        <v>1137</v>
      </c>
      <c r="C572" s="306" t="s">
        <v>1288</v>
      </c>
      <c r="D572" s="306" t="s">
        <v>1289</v>
      </c>
      <c r="E572" s="306" t="s">
        <v>422</v>
      </c>
      <c r="F572" s="306" t="s">
        <v>101</v>
      </c>
      <c r="G572" s="306">
        <v>78</v>
      </c>
      <c r="H572" s="307">
        <v>6075.559035</v>
      </c>
      <c r="I572" s="307">
        <v>4203.4172273231</v>
      </c>
    </row>
    <row r="573" s="298" customFormat="1" spans="1:9">
      <c r="A573" s="305">
        <v>39177</v>
      </c>
      <c r="B573" s="306" t="s">
        <v>1290</v>
      </c>
      <c r="C573" s="306" t="s">
        <v>1291</v>
      </c>
      <c r="D573" s="306" t="s">
        <v>1292</v>
      </c>
      <c r="E573" s="306" t="s">
        <v>422</v>
      </c>
      <c r="F573" s="306" t="s">
        <v>101</v>
      </c>
      <c r="G573" s="306">
        <v>1450</v>
      </c>
      <c r="H573" s="307">
        <v>305484.1527</v>
      </c>
      <c r="I573" s="307">
        <v>331856.460377876</v>
      </c>
    </row>
    <row r="574" s="298" customFormat="1" spans="1:9">
      <c r="A574" s="305">
        <v>39286</v>
      </c>
      <c r="B574" s="306" t="s">
        <v>1290</v>
      </c>
      <c r="C574" s="306" t="s">
        <v>1293</v>
      </c>
      <c r="D574" s="306" t="s">
        <v>1294</v>
      </c>
      <c r="E574" s="306" t="s">
        <v>422</v>
      </c>
      <c r="F574" s="306" t="s">
        <v>101</v>
      </c>
      <c r="G574" s="306">
        <v>1150</v>
      </c>
      <c r="H574" s="307">
        <v>264205.2171075</v>
      </c>
      <c r="I574" s="307">
        <v>286037.11081844</v>
      </c>
    </row>
    <row r="575" s="298" customFormat="1" spans="1:9">
      <c r="A575" s="305">
        <v>39184</v>
      </c>
      <c r="B575" s="306" t="s">
        <v>1290</v>
      </c>
      <c r="C575" s="306" t="s">
        <v>1295</v>
      </c>
      <c r="D575" s="306" t="s">
        <v>1296</v>
      </c>
      <c r="E575" s="306" t="s">
        <v>422</v>
      </c>
      <c r="F575" s="306" t="s">
        <v>101</v>
      </c>
      <c r="G575" s="306">
        <v>1500</v>
      </c>
      <c r="H575" s="307">
        <v>300105.910575</v>
      </c>
      <c r="I575" s="307">
        <v>336731.776580772</v>
      </c>
    </row>
    <row r="576" s="298" customFormat="1" spans="1:9">
      <c r="A576" s="305">
        <v>39247</v>
      </c>
      <c r="B576" s="306" t="s">
        <v>1290</v>
      </c>
      <c r="C576" s="306" t="s">
        <v>1297</v>
      </c>
      <c r="D576" s="306" t="s">
        <v>1298</v>
      </c>
      <c r="E576" s="306" t="s">
        <v>422</v>
      </c>
      <c r="F576" s="306" t="s">
        <v>101</v>
      </c>
      <c r="G576" s="306">
        <v>700</v>
      </c>
      <c r="H576" s="307">
        <v>149967.64524</v>
      </c>
      <c r="I576" s="307">
        <v>164471.28016032</v>
      </c>
    </row>
    <row r="577" s="298" customFormat="1" spans="1:9">
      <c r="A577" s="305">
        <v>39197</v>
      </c>
      <c r="B577" s="306" t="s">
        <v>1290</v>
      </c>
      <c r="C577" s="306" t="s">
        <v>1299</v>
      </c>
      <c r="D577" s="306" t="s">
        <v>1300</v>
      </c>
      <c r="E577" s="306" t="s">
        <v>422</v>
      </c>
      <c r="F577" s="306" t="s">
        <v>169</v>
      </c>
      <c r="G577" s="306">
        <v>70</v>
      </c>
      <c r="H577" s="307">
        <v>14747.51082</v>
      </c>
      <c r="I577" s="307">
        <v>4685.96146392381</v>
      </c>
    </row>
    <row r="578" s="298" customFormat="1" spans="1:9">
      <c r="A578" s="305">
        <v>39126</v>
      </c>
      <c r="B578" s="306" t="s">
        <v>1290</v>
      </c>
      <c r="C578" s="306" t="s">
        <v>1301</v>
      </c>
      <c r="D578" s="306" t="s">
        <v>1302</v>
      </c>
      <c r="E578" s="306" t="s">
        <v>422</v>
      </c>
      <c r="F578" s="306" t="s">
        <v>180</v>
      </c>
      <c r="G578" s="306">
        <v>60</v>
      </c>
      <c r="H578" s="307">
        <v>13784.620023</v>
      </c>
      <c r="I578" s="307">
        <v>3917.46554894305</v>
      </c>
    </row>
    <row r="579" s="298" customFormat="1" spans="1:9">
      <c r="A579" s="305">
        <v>39353</v>
      </c>
      <c r="B579" s="306" t="s">
        <v>1290</v>
      </c>
      <c r="C579" s="306" t="s">
        <v>1303</v>
      </c>
      <c r="D579" s="306" t="s">
        <v>1304</v>
      </c>
      <c r="E579" s="306" t="s">
        <v>422</v>
      </c>
      <c r="F579" s="306" t="s">
        <v>183</v>
      </c>
      <c r="G579" s="306">
        <v>75</v>
      </c>
      <c r="H579" s="307">
        <v>15005.29552875</v>
      </c>
      <c r="I579" s="307">
        <v>5119.6365882095</v>
      </c>
    </row>
    <row r="580" s="298" customFormat="1" spans="1:9">
      <c r="A580" s="305">
        <v>39443</v>
      </c>
      <c r="B580" s="306" t="s">
        <v>1290</v>
      </c>
      <c r="C580" s="306" t="s">
        <v>1305</v>
      </c>
      <c r="D580" s="306" t="s">
        <v>1306</v>
      </c>
      <c r="E580" s="306" t="s">
        <v>422</v>
      </c>
      <c r="F580" s="306" t="s">
        <v>610</v>
      </c>
      <c r="G580" s="306">
        <v>35</v>
      </c>
      <c r="H580" s="307">
        <v>7498.382262</v>
      </c>
      <c r="I580" s="307">
        <v>2191.36344938012</v>
      </c>
    </row>
    <row r="581" s="298" customFormat="1" spans="1:9">
      <c r="A581" s="305">
        <v>39379</v>
      </c>
      <c r="B581" s="306" t="s">
        <v>1307</v>
      </c>
      <c r="C581" s="306" t="s">
        <v>1308</v>
      </c>
      <c r="D581" s="306" t="s">
        <v>1309</v>
      </c>
      <c r="E581" s="306" t="s">
        <v>422</v>
      </c>
      <c r="F581" s="306" t="s">
        <v>180</v>
      </c>
      <c r="G581" s="306">
        <v>32</v>
      </c>
      <c r="H581" s="307">
        <v>8818.833432</v>
      </c>
      <c r="I581" s="307">
        <v>23625.0817910965</v>
      </c>
    </row>
    <row r="582" s="298" customFormat="1" spans="1:9">
      <c r="A582" s="305">
        <v>39422</v>
      </c>
      <c r="B582" s="306" t="s">
        <v>1310</v>
      </c>
      <c r="C582" s="306" t="s">
        <v>1311</v>
      </c>
      <c r="D582" s="306" t="s">
        <v>1312</v>
      </c>
      <c r="E582" s="306" t="s">
        <v>422</v>
      </c>
      <c r="F582" s="306" t="s">
        <v>610</v>
      </c>
      <c r="G582" s="306">
        <v>68</v>
      </c>
      <c r="H582" s="307">
        <v>18740.021043</v>
      </c>
      <c r="I582" s="307">
        <v>4512.38399483003</v>
      </c>
    </row>
    <row r="583" s="298" customFormat="1" spans="1:9">
      <c r="A583" s="305">
        <v>39262</v>
      </c>
      <c r="B583" s="306" t="s">
        <v>1313</v>
      </c>
      <c r="C583" s="306" t="s">
        <v>1314</v>
      </c>
      <c r="D583" s="306" t="s">
        <v>1315</v>
      </c>
      <c r="E583" s="306" t="s">
        <v>422</v>
      </c>
      <c r="F583" s="306" t="s">
        <v>610</v>
      </c>
      <c r="G583" s="306">
        <v>24</v>
      </c>
      <c r="H583" s="307">
        <v>11818.1863368</v>
      </c>
      <c r="I583" s="307">
        <v>10936.0897075365</v>
      </c>
    </row>
    <row r="584" s="298" customFormat="1" spans="1:9">
      <c r="A584" s="305">
        <v>39246</v>
      </c>
      <c r="B584" s="306" t="s">
        <v>1313</v>
      </c>
      <c r="C584" s="306" t="s">
        <v>1316</v>
      </c>
      <c r="D584" s="306" t="s">
        <v>1317</v>
      </c>
      <c r="E584" s="306" t="s">
        <v>123</v>
      </c>
      <c r="F584" s="306" t="s">
        <v>180</v>
      </c>
      <c r="G584" s="306">
        <v>30</v>
      </c>
      <c r="H584" s="307">
        <v>10210.499946</v>
      </c>
      <c r="I584" s="307">
        <v>9761.79576752047</v>
      </c>
    </row>
    <row r="585" s="298" customFormat="1" spans="1:9">
      <c r="A585" s="305">
        <v>39428</v>
      </c>
      <c r="B585" s="306" t="s">
        <v>1313</v>
      </c>
      <c r="C585" s="306" t="s">
        <v>1318</v>
      </c>
      <c r="D585" s="306" t="s">
        <v>1319</v>
      </c>
      <c r="E585" s="306" t="s">
        <v>219</v>
      </c>
      <c r="F585" s="306" t="s">
        <v>183</v>
      </c>
      <c r="G585" s="306">
        <v>60</v>
      </c>
      <c r="H585" s="307">
        <v>20932.860177</v>
      </c>
      <c r="I585" s="307">
        <v>19521.6595202486</v>
      </c>
    </row>
    <row r="586" s="298" customFormat="1" spans="1:9">
      <c r="A586" s="305">
        <v>39413</v>
      </c>
      <c r="B586" s="306" t="s">
        <v>1313</v>
      </c>
      <c r="C586" s="306" t="s">
        <v>1320</v>
      </c>
      <c r="D586" s="306" t="s">
        <v>1321</v>
      </c>
      <c r="E586" s="306" t="s">
        <v>422</v>
      </c>
      <c r="F586" s="306" t="s">
        <v>169</v>
      </c>
      <c r="G586" s="306">
        <v>30</v>
      </c>
      <c r="H586" s="307">
        <v>11176.358049</v>
      </c>
      <c r="I586" s="307">
        <v>10731.2330900569</v>
      </c>
    </row>
    <row r="587" s="298" customFormat="1" spans="1:9">
      <c r="A587" s="305">
        <v>39233</v>
      </c>
      <c r="B587" s="306" t="s">
        <v>1313</v>
      </c>
      <c r="C587" s="306" t="s">
        <v>1322</v>
      </c>
      <c r="D587" s="306" t="s">
        <v>1323</v>
      </c>
      <c r="E587" s="306" t="s">
        <v>123</v>
      </c>
      <c r="F587" s="306" t="s">
        <v>101</v>
      </c>
      <c r="G587" s="306">
        <v>54</v>
      </c>
      <c r="H587" s="307">
        <v>12562.3866816</v>
      </c>
      <c r="I587" s="307">
        <v>12755.256392699</v>
      </c>
    </row>
    <row r="588" s="298" customFormat="1" spans="1:9">
      <c r="A588" s="305">
        <v>39311</v>
      </c>
      <c r="B588" s="306" t="s">
        <v>1313</v>
      </c>
      <c r="C588" s="306" t="s">
        <v>1324</v>
      </c>
      <c r="D588" s="306" t="s">
        <v>1325</v>
      </c>
      <c r="E588" s="306" t="s">
        <v>422</v>
      </c>
      <c r="F588" s="306" t="s">
        <v>180</v>
      </c>
      <c r="G588" s="306">
        <v>48</v>
      </c>
      <c r="H588" s="307">
        <v>11440.7450136</v>
      </c>
      <c r="I588" s="307">
        <v>11440.904621583</v>
      </c>
    </row>
    <row r="589" s="298" customFormat="1" spans="1:9">
      <c r="A589" s="305">
        <v>39279</v>
      </c>
      <c r="B589" s="306" t="s">
        <v>1313</v>
      </c>
      <c r="C589" s="306" t="s">
        <v>1326</v>
      </c>
      <c r="D589" s="306" t="s">
        <v>1327</v>
      </c>
      <c r="E589" s="306" t="s">
        <v>123</v>
      </c>
      <c r="F589" s="306" t="s">
        <v>180</v>
      </c>
      <c r="G589" s="306">
        <v>42</v>
      </c>
      <c r="H589" s="307">
        <v>10714.7936007</v>
      </c>
      <c r="I589" s="307">
        <v>10221.4432145517</v>
      </c>
    </row>
    <row r="590" s="298" customFormat="1" spans="1:9">
      <c r="A590" s="305">
        <v>39316</v>
      </c>
      <c r="B590" s="306" t="s">
        <v>1313</v>
      </c>
      <c r="C590" s="306" t="s">
        <v>1328</v>
      </c>
      <c r="D590" s="306" t="s">
        <v>1329</v>
      </c>
      <c r="E590" s="306" t="s">
        <v>123</v>
      </c>
      <c r="F590" s="306" t="s">
        <v>180</v>
      </c>
      <c r="G590" s="306">
        <v>30</v>
      </c>
      <c r="H590" s="307">
        <v>3186.886644</v>
      </c>
      <c r="I590" s="307">
        <v>2988.71037554007</v>
      </c>
    </row>
    <row r="591" s="298" customFormat="1" spans="1:9">
      <c r="A591" s="305">
        <v>39339</v>
      </c>
      <c r="B591" s="306" t="s">
        <v>1313</v>
      </c>
      <c r="C591" s="306" t="s">
        <v>1330</v>
      </c>
      <c r="D591" s="306" t="s">
        <v>1331</v>
      </c>
      <c r="E591" s="306" t="s">
        <v>123</v>
      </c>
      <c r="F591" s="306" t="s">
        <v>180</v>
      </c>
      <c r="G591" s="306">
        <v>24</v>
      </c>
      <c r="H591" s="307">
        <v>2951.8760088</v>
      </c>
      <c r="I591" s="307">
        <v>2280.10578897397</v>
      </c>
    </row>
    <row r="592" s="298" customFormat="1" spans="1:9">
      <c r="A592" s="305">
        <v>39126</v>
      </c>
      <c r="B592" s="306" t="s">
        <v>1313</v>
      </c>
      <c r="C592" s="306" t="s">
        <v>1332</v>
      </c>
      <c r="D592" s="306" t="s">
        <v>1333</v>
      </c>
      <c r="E592" s="306" t="s">
        <v>422</v>
      </c>
      <c r="F592" s="306" t="s">
        <v>183</v>
      </c>
      <c r="G592" s="306">
        <v>48</v>
      </c>
      <c r="H592" s="307">
        <v>5828.9759064</v>
      </c>
      <c r="I592" s="307">
        <v>5382.18084144859</v>
      </c>
    </row>
    <row r="593" s="298" customFormat="1" spans="1:9">
      <c r="A593" s="305">
        <v>39126</v>
      </c>
      <c r="B593" s="306" t="s">
        <v>1313</v>
      </c>
      <c r="C593" s="306" t="s">
        <v>1334</v>
      </c>
      <c r="D593" s="306" t="s">
        <v>1335</v>
      </c>
      <c r="E593" s="306" t="s">
        <v>422</v>
      </c>
      <c r="F593" s="306" t="s">
        <v>180</v>
      </c>
      <c r="G593" s="306">
        <v>900</v>
      </c>
      <c r="H593" s="307">
        <v>107490.65985</v>
      </c>
      <c r="I593" s="307">
        <v>83371.9672535035</v>
      </c>
    </row>
    <row r="594" s="298" customFormat="1" spans="1:9">
      <c r="A594" s="305">
        <v>39211</v>
      </c>
      <c r="B594" s="306" t="s">
        <v>1313</v>
      </c>
      <c r="C594" s="306" t="s">
        <v>1336</v>
      </c>
      <c r="D594" s="306" t="s">
        <v>1337</v>
      </c>
      <c r="E594" s="306" t="s">
        <v>422</v>
      </c>
      <c r="F594" s="306" t="s">
        <v>180</v>
      </c>
      <c r="G594" s="306">
        <v>180</v>
      </c>
      <c r="H594" s="307">
        <v>25650.876717</v>
      </c>
      <c r="I594" s="307">
        <v>19588.9509032575</v>
      </c>
    </row>
    <row r="595" s="298" customFormat="1" spans="1:9">
      <c r="A595" s="305">
        <v>39406</v>
      </c>
      <c r="B595" s="306" t="s">
        <v>1313</v>
      </c>
      <c r="C595" s="306" t="s">
        <v>1338</v>
      </c>
      <c r="D595" s="306" t="s">
        <v>1339</v>
      </c>
      <c r="E595" s="306" t="s">
        <v>123</v>
      </c>
      <c r="F595" s="306" t="s">
        <v>180</v>
      </c>
      <c r="G595" s="306">
        <v>30</v>
      </c>
      <c r="H595" s="307">
        <v>4001.412141</v>
      </c>
      <c r="I595" s="307">
        <v>3694.67738455976</v>
      </c>
    </row>
    <row r="596" s="298" customFormat="1" spans="1:9">
      <c r="A596" s="305">
        <v>39248</v>
      </c>
      <c r="B596" s="306" t="s">
        <v>1313</v>
      </c>
      <c r="C596" s="306" t="s">
        <v>1340</v>
      </c>
      <c r="D596" s="306" t="s">
        <v>1341</v>
      </c>
      <c r="E596" s="306" t="s">
        <v>422</v>
      </c>
      <c r="F596" s="306" t="s">
        <v>610</v>
      </c>
      <c r="G596" s="306">
        <v>72</v>
      </c>
      <c r="H596" s="307">
        <v>9309.6258444</v>
      </c>
      <c r="I596" s="307">
        <v>8177.26262193483</v>
      </c>
    </row>
    <row r="597" s="298" customFormat="1" spans="1:9">
      <c r="A597" s="305">
        <v>39374</v>
      </c>
      <c r="B597" s="306" t="s">
        <v>1313</v>
      </c>
      <c r="C597" s="306" t="s">
        <v>1342</v>
      </c>
      <c r="D597" s="306" t="s">
        <v>1343</v>
      </c>
      <c r="E597" s="306" t="s">
        <v>123</v>
      </c>
      <c r="F597" s="306" t="s">
        <v>180</v>
      </c>
      <c r="G597" s="306">
        <v>60</v>
      </c>
      <c r="H597" s="307">
        <v>7793.629209</v>
      </c>
      <c r="I597" s="307">
        <v>5765.37218418702</v>
      </c>
    </row>
    <row r="598" s="298" customFormat="1" spans="1:9">
      <c r="A598" s="305">
        <v>39273</v>
      </c>
      <c r="B598" s="306" t="s">
        <v>1313</v>
      </c>
      <c r="C598" s="306" t="s">
        <v>1344</v>
      </c>
      <c r="D598" s="306" t="s">
        <v>1345</v>
      </c>
      <c r="E598" s="306" t="s">
        <v>422</v>
      </c>
      <c r="F598" s="306" t="s">
        <v>180</v>
      </c>
      <c r="G598" s="306">
        <v>150</v>
      </c>
      <c r="H598" s="307">
        <v>12373.66602</v>
      </c>
      <c r="I598" s="307">
        <v>11440.5255991436</v>
      </c>
    </row>
    <row r="599" s="298" customFormat="1" spans="1:9">
      <c r="A599" s="305">
        <v>39233</v>
      </c>
      <c r="B599" s="306" t="s">
        <v>1313</v>
      </c>
      <c r="C599" s="306" t="s">
        <v>1346</v>
      </c>
      <c r="D599" s="306" t="s">
        <v>1347</v>
      </c>
      <c r="E599" s="306" t="s">
        <v>100</v>
      </c>
      <c r="F599" s="306" t="s">
        <v>610</v>
      </c>
      <c r="G599" s="306">
        <v>120</v>
      </c>
      <c r="H599" s="307">
        <v>10940.457222</v>
      </c>
      <c r="I599" s="307">
        <v>11209.8920231882</v>
      </c>
    </row>
    <row r="600" s="298" customFormat="1" spans="1:9">
      <c r="A600" s="305">
        <v>39413</v>
      </c>
      <c r="B600" s="306" t="s">
        <v>1313</v>
      </c>
      <c r="C600" s="306" t="s">
        <v>1348</v>
      </c>
      <c r="D600" s="306" t="s">
        <v>1349</v>
      </c>
      <c r="E600" s="306" t="s">
        <v>219</v>
      </c>
      <c r="F600" s="306" t="s">
        <v>183</v>
      </c>
      <c r="G600" s="306">
        <v>60</v>
      </c>
      <c r="H600" s="307">
        <v>6217.989723</v>
      </c>
      <c r="I600" s="307">
        <v>20112.1804883611</v>
      </c>
    </row>
    <row r="601" s="298" customFormat="1" spans="1:9">
      <c r="A601" s="305">
        <v>39251</v>
      </c>
      <c r="B601" s="306" t="s">
        <v>1313</v>
      </c>
      <c r="C601" s="306" t="s">
        <v>1350</v>
      </c>
      <c r="D601" s="306" t="s">
        <v>1351</v>
      </c>
      <c r="E601" s="306" t="s">
        <v>695</v>
      </c>
      <c r="F601" s="306" t="s">
        <v>183</v>
      </c>
      <c r="G601" s="306">
        <v>90</v>
      </c>
      <c r="H601" s="307">
        <v>10148.18652</v>
      </c>
      <c r="I601" s="307">
        <v>9911.57140661524</v>
      </c>
    </row>
    <row r="602" s="298" customFormat="1" spans="1:9">
      <c r="A602" s="305">
        <v>39164</v>
      </c>
      <c r="B602" s="306" t="s">
        <v>1313</v>
      </c>
      <c r="C602" s="306" t="s">
        <v>1352</v>
      </c>
      <c r="D602" s="306" t="s">
        <v>1353</v>
      </c>
      <c r="E602" s="306" t="s">
        <v>123</v>
      </c>
      <c r="F602" s="306" t="s">
        <v>610</v>
      </c>
      <c r="G602" s="306">
        <v>72</v>
      </c>
      <c r="H602" s="307">
        <v>8049.1142556</v>
      </c>
      <c r="I602" s="307">
        <v>7093.58528265657</v>
      </c>
    </row>
    <row r="603" s="298" customFormat="1" spans="1:9">
      <c r="A603" s="305">
        <v>39349</v>
      </c>
      <c r="B603" s="306" t="s">
        <v>1313</v>
      </c>
      <c r="C603" s="306" t="s">
        <v>1354</v>
      </c>
      <c r="D603" s="306" t="s">
        <v>1355</v>
      </c>
      <c r="E603" s="306" t="s">
        <v>123</v>
      </c>
      <c r="F603" s="306" t="s">
        <v>610</v>
      </c>
      <c r="G603" s="306">
        <v>60</v>
      </c>
      <c r="H603" s="307">
        <v>6422.733837</v>
      </c>
      <c r="I603" s="307">
        <v>5608.55635857902</v>
      </c>
    </row>
    <row r="604" s="298" customFormat="1" spans="1:9">
      <c r="A604" s="305">
        <v>39428</v>
      </c>
      <c r="B604" s="306" t="s">
        <v>1313</v>
      </c>
      <c r="C604" s="306" t="s">
        <v>1356</v>
      </c>
      <c r="D604" s="306" t="s">
        <v>1357</v>
      </c>
      <c r="E604" s="306" t="s">
        <v>100</v>
      </c>
      <c r="F604" s="306" t="s">
        <v>183</v>
      </c>
      <c r="G604" s="306">
        <v>160</v>
      </c>
      <c r="H604" s="307">
        <v>30693.813264</v>
      </c>
      <c r="I604" s="307">
        <v>23911.423990814</v>
      </c>
    </row>
    <row r="605" s="298" customFormat="1" spans="1:9">
      <c r="A605" s="305">
        <v>39282</v>
      </c>
      <c r="B605" s="306" t="s">
        <v>1313</v>
      </c>
      <c r="C605" s="306" t="s">
        <v>1358</v>
      </c>
      <c r="D605" s="306" t="s">
        <v>1359</v>
      </c>
      <c r="E605" s="306" t="s">
        <v>219</v>
      </c>
      <c r="F605" s="306" t="s">
        <v>183</v>
      </c>
      <c r="G605" s="306">
        <v>30</v>
      </c>
      <c r="H605" s="307">
        <v>1673.560584</v>
      </c>
      <c r="I605" s="307">
        <v>1311.05685757528</v>
      </c>
    </row>
    <row r="606" s="298" customFormat="1" spans="1:9">
      <c r="A606" s="305">
        <v>39379</v>
      </c>
      <c r="B606" s="306" t="s">
        <v>1313</v>
      </c>
      <c r="C606" s="306" t="s">
        <v>1360</v>
      </c>
      <c r="D606" s="306" t="s">
        <v>1361</v>
      </c>
      <c r="E606" s="306" t="s">
        <v>100</v>
      </c>
      <c r="F606" s="306" t="s">
        <v>101</v>
      </c>
      <c r="G606" s="306">
        <v>420</v>
      </c>
      <c r="H606" s="307">
        <v>38883.577824</v>
      </c>
      <c r="I606" s="307">
        <v>37841.2202963246</v>
      </c>
    </row>
    <row r="607" s="298" customFormat="1" spans="1:9">
      <c r="A607" s="305">
        <v>39211</v>
      </c>
      <c r="B607" s="306" t="s">
        <v>1313</v>
      </c>
      <c r="C607" s="306" t="s">
        <v>1362</v>
      </c>
      <c r="D607" s="306" t="s">
        <v>1363</v>
      </c>
      <c r="E607" s="306" t="s">
        <v>422</v>
      </c>
      <c r="F607" s="306" t="s">
        <v>610</v>
      </c>
      <c r="G607" s="306">
        <v>60</v>
      </c>
      <c r="H607" s="307">
        <v>6551.811648</v>
      </c>
      <c r="I607" s="307">
        <v>7368.96656670591</v>
      </c>
    </row>
    <row r="608" s="298" customFormat="1" spans="1:9">
      <c r="A608" s="305">
        <v>39217</v>
      </c>
      <c r="B608" s="306" t="s">
        <v>1313</v>
      </c>
      <c r="C608" s="306" t="s">
        <v>1364</v>
      </c>
      <c r="D608" s="306" t="s">
        <v>1365</v>
      </c>
      <c r="E608" s="306" t="s">
        <v>422</v>
      </c>
      <c r="F608" s="306" t="s">
        <v>610</v>
      </c>
      <c r="G608" s="306">
        <v>90</v>
      </c>
      <c r="H608" s="307">
        <v>10341.8032365</v>
      </c>
      <c r="I608" s="307">
        <v>11726.8609921497</v>
      </c>
    </row>
    <row r="609" s="298" customFormat="1" spans="1:9">
      <c r="A609" s="305">
        <v>39164</v>
      </c>
      <c r="B609" s="306" t="s">
        <v>1313</v>
      </c>
      <c r="C609" s="306" t="s">
        <v>1366</v>
      </c>
      <c r="D609" s="306" t="s">
        <v>1367</v>
      </c>
      <c r="E609" s="306" t="s">
        <v>123</v>
      </c>
      <c r="F609" s="306" t="s">
        <v>180</v>
      </c>
      <c r="G609" s="306">
        <v>120</v>
      </c>
      <c r="H609" s="307">
        <v>9115.564032</v>
      </c>
      <c r="I609" s="307">
        <v>7823.6173603625</v>
      </c>
    </row>
    <row r="610" s="298" customFormat="1" spans="1:9">
      <c r="A610" s="305">
        <v>39316</v>
      </c>
      <c r="B610" s="306" t="s">
        <v>1313</v>
      </c>
      <c r="C610" s="306" t="s">
        <v>1368</v>
      </c>
      <c r="D610" s="306" t="s">
        <v>1369</v>
      </c>
      <c r="E610" s="306" t="s">
        <v>219</v>
      </c>
      <c r="F610" s="306" t="s">
        <v>183</v>
      </c>
      <c r="G610" s="306">
        <v>140</v>
      </c>
      <c r="H610" s="307">
        <v>13179.289599</v>
      </c>
      <c r="I610" s="307">
        <v>16378.4765469075</v>
      </c>
    </row>
    <row r="611" s="298" customFormat="1" spans="1:9">
      <c r="A611" s="305">
        <v>39106</v>
      </c>
      <c r="B611" s="306" t="s">
        <v>1313</v>
      </c>
      <c r="C611" s="306" t="s">
        <v>1370</v>
      </c>
      <c r="D611" s="306" t="s">
        <v>1371</v>
      </c>
      <c r="E611" s="306" t="s">
        <v>695</v>
      </c>
      <c r="F611" s="306" t="s">
        <v>101</v>
      </c>
      <c r="G611" s="306">
        <v>320</v>
      </c>
      <c r="H611" s="307">
        <v>45838.943088</v>
      </c>
      <c r="I611" s="307">
        <v>34193.026784311</v>
      </c>
    </row>
    <row r="612" s="298" customFormat="1" spans="1:9">
      <c r="A612" s="305">
        <v>39126</v>
      </c>
      <c r="B612" s="306" t="s">
        <v>1313</v>
      </c>
      <c r="C612" s="306" t="s">
        <v>1372</v>
      </c>
      <c r="D612" s="306" t="s">
        <v>1373</v>
      </c>
      <c r="E612" s="306" t="s">
        <v>695</v>
      </c>
      <c r="F612" s="306" t="s">
        <v>101</v>
      </c>
      <c r="G612" s="306">
        <v>80</v>
      </c>
      <c r="H612" s="307">
        <v>22438.767972</v>
      </c>
      <c r="I612" s="307">
        <v>16715.8921706675</v>
      </c>
    </row>
    <row r="613" s="298" customFormat="1" spans="1:9">
      <c r="A613" s="305">
        <v>39162</v>
      </c>
      <c r="B613" s="306" t="s">
        <v>1313</v>
      </c>
      <c r="C613" s="306" t="s">
        <v>1374</v>
      </c>
      <c r="D613" s="306" t="s">
        <v>1375</v>
      </c>
      <c r="E613" s="306" t="s">
        <v>695</v>
      </c>
      <c r="F613" s="306" t="s">
        <v>101</v>
      </c>
      <c r="G613" s="306">
        <v>200</v>
      </c>
      <c r="H613" s="307">
        <v>35192.24916</v>
      </c>
      <c r="I613" s="307">
        <v>26936.4078708815</v>
      </c>
    </row>
    <row r="614" s="298" customFormat="1" spans="1:9">
      <c r="A614" s="305">
        <v>39200</v>
      </c>
      <c r="B614" s="306" t="s">
        <v>1313</v>
      </c>
      <c r="C614" s="306" t="s">
        <v>1376</v>
      </c>
      <c r="D614" s="306" t="s">
        <v>1377</v>
      </c>
      <c r="E614" s="306" t="s">
        <v>695</v>
      </c>
      <c r="F614" s="306" t="s">
        <v>101</v>
      </c>
      <c r="G614" s="306">
        <v>500</v>
      </c>
      <c r="H614" s="307">
        <v>43916.1288</v>
      </c>
      <c r="I614" s="307">
        <v>37801.2278989207</v>
      </c>
    </row>
    <row r="615" s="298" customFormat="1" spans="1:9">
      <c r="A615" s="305">
        <v>39227</v>
      </c>
      <c r="B615" s="306" t="s">
        <v>1313</v>
      </c>
      <c r="C615" s="306" t="s">
        <v>1378</v>
      </c>
      <c r="D615" s="306" t="s">
        <v>1379</v>
      </c>
      <c r="E615" s="306" t="s">
        <v>695</v>
      </c>
      <c r="F615" s="306" t="s">
        <v>101</v>
      </c>
      <c r="G615" s="306">
        <v>144</v>
      </c>
      <c r="H615" s="307">
        <v>5469.3384192</v>
      </c>
      <c r="I615" s="307">
        <v>4728.73280868263</v>
      </c>
    </row>
    <row r="616" s="298" customFormat="1" spans="1:9">
      <c r="A616" s="305">
        <v>39251</v>
      </c>
      <c r="B616" s="306" t="s">
        <v>1313</v>
      </c>
      <c r="C616" s="306" t="s">
        <v>1380</v>
      </c>
      <c r="D616" s="306" t="s">
        <v>1381</v>
      </c>
      <c r="E616" s="306" t="s">
        <v>695</v>
      </c>
      <c r="F616" s="306" t="s">
        <v>101</v>
      </c>
      <c r="G616" s="306">
        <v>180</v>
      </c>
      <c r="H616" s="307">
        <v>12017.5893</v>
      </c>
      <c r="I616" s="307">
        <v>8280.38395918023</v>
      </c>
    </row>
    <row r="617" s="298" customFormat="1" spans="1:9">
      <c r="A617" s="305">
        <v>39309</v>
      </c>
      <c r="B617" s="306" t="s">
        <v>1313</v>
      </c>
      <c r="C617" s="306" t="s">
        <v>1382</v>
      </c>
      <c r="D617" s="306" t="s">
        <v>1383</v>
      </c>
      <c r="E617" s="306" t="s">
        <v>123</v>
      </c>
      <c r="F617" s="306" t="s">
        <v>101</v>
      </c>
      <c r="G617" s="306">
        <v>78</v>
      </c>
      <c r="H617" s="307">
        <v>6139.2077487</v>
      </c>
      <c r="I617" s="307">
        <v>4938.50204029609</v>
      </c>
    </row>
    <row r="618" s="298" customFormat="1" spans="1:9">
      <c r="A618" s="305">
        <v>39377</v>
      </c>
      <c r="B618" s="306" t="s">
        <v>1313</v>
      </c>
      <c r="C618" s="306" t="s">
        <v>1384</v>
      </c>
      <c r="D618" s="306" t="s">
        <v>1385</v>
      </c>
      <c r="E618" s="306" t="s">
        <v>219</v>
      </c>
      <c r="F618" s="306" t="s">
        <v>183</v>
      </c>
      <c r="G618" s="306">
        <v>240</v>
      </c>
      <c r="H618" s="307">
        <v>4237.312968</v>
      </c>
      <c r="I618" s="307">
        <v>4201.34815075498</v>
      </c>
    </row>
    <row r="619" s="298" customFormat="1" spans="1:9">
      <c r="A619" s="305">
        <v>39428</v>
      </c>
      <c r="B619" s="306" t="s">
        <v>1313</v>
      </c>
      <c r="C619" s="306" t="s">
        <v>1386</v>
      </c>
      <c r="D619" s="306" t="s">
        <v>1387</v>
      </c>
      <c r="E619" s="306" t="s">
        <v>422</v>
      </c>
      <c r="F619" s="306" t="s">
        <v>180</v>
      </c>
      <c r="G619" s="306">
        <v>400</v>
      </c>
      <c r="H619" s="307">
        <v>7062.18828</v>
      </c>
      <c r="I619" s="307">
        <v>6976.09774152932</v>
      </c>
    </row>
    <row r="620" s="298" customFormat="1" spans="1:9">
      <c r="A620" s="305">
        <v>39345</v>
      </c>
      <c r="B620" s="306" t="s">
        <v>1313</v>
      </c>
      <c r="C620" s="306" t="s">
        <v>1388</v>
      </c>
      <c r="D620" s="306" t="s">
        <v>1389</v>
      </c>
      <c r="E620" s="306" t="s">
        <v>422</v>
      </c>
      <c r="F620" s="306" t="s">
        <v>610</v>
      </c>
      <c r="G620" s="306">
        <v>340</v>
      </c>
      <c r="H620" s="307">
        <v>6002.860038</v>
      </c>
      <c r="I620" s="307">
        <v>5900.5206176073</v>
      </c>
    </row>
    <row r="621" s="298" customFormat="1" spans="1:9">
      <c r="A621" s="305">
        <v>39338</v>
      </c>
      <c r="B621" s="306" t="s">
        <v>1313</v>
      </c>
      <c r="C621" s="306" t="s">
        <v>1390</v>
      </c>
      <c r="D621" s="306" t="s">
        <v>1391</v>
      </c>
      <c r="E621" s="306" t="s">
        <v>422</v>
      </c>
      <c r="F621" s="306" t="s">
        <v>180</v>
      </c>
      <c r="G621" s="306">
        <v>700</v>
      </c>
      <c r="H621" s="307">
        <v>12358.82949</v>
      </c>
      <c r="I621" s="307">
        <v>12286.7687840527</v>
      </c>
    </row>
    <row r="622" s="298" customFormat="1" spans="1:9">
      <c r="A622" s="305">
        <v>39366</v>
      </c>
      <c r="B622" s="306" t="s">
        <v>1313</v>
      </c>
      <c r="C622" s="306" t="s">
        <v>1392</v>
      </c>
      <c r="D622" s="306" t="s">
        <v>1393</v>
      </c>
      <c r="E622" s="306" t="s">
        <v>422</v>
      </c>
      <c r="F622" s="306" t="s">
        <v>180</v>
      </c>
      <c r="G622" s="306">
        <v>700</v>
      </c>
      <c r="H622" s="307">
        <v>12358.82949</v>
      </c>
      <c r="I622" s="307">
        <v>12225.8163010678</v>
      </c>
    </row>
    <row r="623" s="298" customFormat="1" spans="1:9">
      <c r="A623" s="305">
        <v>39428</v>
      </c>
      <c r="B623" s="306" t="s">
        <v>1313</v>
      </c>
      <c r="C623" s="306" t="s">
        <v>1394</v>
      </c>
      <c r="D623" s="306" t="s">
        <v>1395</v>
      </c>
      <c r="E623" s="306" t="s">
        <v>219</v>
      </c>
      <c r="F623" s="306" t="s">
        <v>183</v>
      </c>
      <c r="G623" s="306">
        <v>600</v>
      </c>
      <c r="H623" s="307">
        <v>10593.28242</v>
      </c>
      <c r="I623" s="307">
        <v>10489.1784508001</v>
      </c>
    </row>
    <row r="624" s="298" customFormat="1" spans="1:9">
      <c r="A624" s="305">
        <v>39413</v>
      </c>
      <c r="B624" s="306" t="s">
        <v>1313</v>
      </c>
      <c r="C624" s="306" t="s">
        <v>1396</v>
      </c>
      <c r="D624" s="306" t="s">
        <v>1397</v>
      </c>
      <c r="E624" s="306" t="s">
        <v>219</v>
      </c>
      <c r="F624" s="306" t="s">
        <v>183</v>
      </c>
      <c r="G624" s="306">
        <v>340</v>
      </c>
      <c r="H624" s="307">
        <v>8979.067956</v>
      </c>
      <c r="I624" s="307">
        <v>8371.88372697409</v>
      </c>
    </row>
    <row r="625" s="298" customFormat="1" spans="1:9">
      <c r="A625" s="305">
        <v>39413</v>
      </c>
      <c r="B625" s="306" t="s">
        <v>1313</v>
      </c>
      <c r="C625" s="306" t="s">
        <v>1398</v>
      </c>
      <c r="D625" s="306" t="s">
        <v>1399</v>
      </c>
      <c r="E625" s="306" t="s">
        <v>100</v>
      </c>
      <c r="F625" s="306" t="s">
        <v>183</v>
      </c>
      <c r="G625" s="306">
        <v>360</v>
      </c>
      <c r="H625" s="307">
        <v>9881.12898</v>
      </c>
      <c r="I625" s="307">
        <v>9157.57226173197</v>
      </c>
    </row>
    <row r="626" s="298" customFormat="1" spans="1:9">
      <c r="A626" s="305">
        <v>39377</v>
      </c>
      <c r="B626" s="306" t="s">
        <v>1313</v>
      </c>
      <c r="C626" s="306" t="s">
        <v>1400</v>
      </c>
      <c r="D626" s="306" t="s">
        <v>1401</v>
      </c>
      <c r="E626" s="306" t="s">
        <v>219</v>
      </c>
      <c r="F626" s="306" t="s">
        <v>183</v>
      </c>
      <c r="G626" s="306">
        <v>440</v>
      </c>
      <c r="H626" s="307">
        <v>12795.023472</v>
      </c>
      <c r="I626" s="307">
        <v>11730.505549469</v>
      </c>
    </row>
    <row r="627" s="298" customFormat="1" spans="1:9">
      <c r="A627" s="305">
        <v>39352</v>
      </c>
      <c r="B627" s="306" t="s">
        <v>1313</v>
      </c>
      <c r="C627" s="306" t="s">
        <v>1402</v>
      </c>
      <c r="D627" s="306" t="s">
        <v>1403</v>
      </c>
      <c r="E627" s="306" t="s">
        <v>422</v>
      </c>
      <c r="F627" s="306" t="s">
        <v>183</v>
      </c>
      <c r="G627" s="306">
        <v>340</v>
      </c>
      <c r="H627" s="307">
        <v>10214.950905</v>
      </c>
      <c r="I627" s="307">
        <v>9388.22580640533</v>
      </c>
    </row>
    <row r="628" s="298" customFormat="1" spans="1:9">
      <c r="A628" s="305">
        <v>39343</v>
      </c>
      <c r="B628" s="306" t="s">
        <v>1313</v>
      </c>
      <c r="C628" s="306" t="s">
        <v>1404</v>
      </c>
      <c r="D628" s="306" t="s">
        <v>1405</v>
      </c>
      <c r="E628" s="306" t="s">
        <v>422</v>
      </c>
      <c r="F628" s="306" t="s">
        <v>145</v>
      </c>
      <c r="G628" s="306">
        <v>360</v>
      </c>
      <c r="H628" s="307">
        <v>3149.90944615385</v>
      </c>
      <c r="I628" s="307">
        <v>3372.69937395161</v>
      </c>
    </row>
    <row r="629" s="298" customFormat="1" spans="1:9">
      <c r="A629" s="305">
        <v>39416</v>
      </c>
      <c r="B629" s="306" t="s">
        <v>1313</v>
      </c>
      <c r="C629" s="306" t="s">
        <v>1406</v>
      </c>
      <c r="D629" s="306" t="s">
        <v>1407</v>
      </c>
      <c r="E629" s="306" t="s">
        <v>100</v>
      </c>
      <c r="F629" s="306" t="s">
        <v>180</v>
      </c>
      <c r="G629" s="306">
        <v>140</v>
      </c>
      <c r="H629" s="307">
        <v>2938.14017179487</v>
      </c>
      <c r="I629" s="307">
        <v>3151.59099720306</v>
      </c>
    </row>
    <row r="630" s="298" customFormat="1" spans="1:9">
      <c r="A630" s="305">
        <v>39416</v>
      </c>
      <c r="B630" s="306" t="s">
        <v>1313</v>
      </c>
      <c r="C630" s="306" t="s">
        <v>1408</v>
      </c>
      <c r="D630" s="306" t="s">
        <v>1409</v>
      </c>
      <c r="E630" s="306" t="s">
        <v>100</v>
      </c>
      <c r="F630" s="306" t="s">
        <v>180</v>
      </c>
      <c r="G630" s="306">
        <v>1140</v>
      </c>
      <c r="H630" s="307">
        <v>8167.69997692308</v>
      </c>
      <c r="I630" s="307">
        <v>5549.22381980828</v>
      </c>
    </row>
    <row r="631" s="298" customFormat="1" spans="1:9">
      <c r="A631" s="305">
        <v>39316</v>
      </c>
      <c r="B631" s="306" t="s">
        <v>1313</v>
      </c>
      <c r="C631" s="306" t="s">
        <v>1410</v>
      </c>
      <c r="D631" s="306" t="s">
        <v>1411</v>
      </c>
      <c r="E631" s="306" t="s">
        <v>422</v>
      </c>
      <c r="F631" s="306" t="s">
        <v>180</v>
      </c>
      <c r="G631" s="306">
        <v>20</v>
      </c>
      <c r="H631" s="307">
        <v>237.130864102564</v>
      </c>
      <c r="I631" s="307">
        <v>255.795751297279</v>
      </c>
    </row>
    <row r="632" s="298" customFormat="1" spans="1:9">
      <c r="A632" s="305">
        <v>39343</v>
      </c>
      <c r="B632" s="306" t="s">
        <v>1313</v>
      </c>
      <c r="C632" s="306" t="s">
        <v>1412</v>
      </c>
      <c r="D632" s="306" t="s">
        <v>1413</v>
      </c>
      <c r="E632" s="306" t="s">
        <v>219</v>
      </c>
      <c r="F632" s="306" t="s">
        <v>183</v>
      </c>
      <c r="G632" s="306">
        <v>240</v>
      </c>
      <c r="H632" s="307">
        <v>2145.59049230769</v>
      </c>
      <c r="I632" s="307">
        <v>2308.36823383942</v>
      </c>
    </row>
    <row r="633" s="298" customFormat="1" spans="1:9">
      <c r="A633" s="305">
        <v>39162</v>
      </c>
      <c r="B633" s="306" t="s">
        <v>1313</v>
      </c>
      <c r="C633" s="306" t="s">
        <v>1414</v>
      </c>
      <c r="D633" s="306" t="s">
        <v>1415</v>
      </c>
      <c r="E633" s="306" t="s">
        <v>123</v>
      </c>
      <c r="F633" s="306" t="s">
        <v>169</v>
      </c>
      <c r="G633" s="306">
        <v>180</v>
      </c>
      <c r="H633" s="307">
        <v>1380.93856153846</v>
      </c>
      <c r="I633" s="307">
        <v>1478.36861109211</v>
      </c>
    </row>
    <row r="634" s="298" customFormat="1" spans="1:9">
      <c r="A634" s="305">
        <v>39282</v>
      </c>
      <c r="B634" s="306" t="s">
        <v>1313</v>
      </c>
      <c r="C634" s="306" t="s">
        <v>1416</v>
      </c>
      <c r="D634" s="306" t="s">
        <v>1417</v>
      </c>
      <c r="E634" s="306" t="s">
        <v>100</v>
      </c>
      <c r="F634" s="306" t="s">
        <v>183</v>
      </c>
      <c r="G634" s="306">
        <v>420</v>
      </c>
      <c r="H634" s="307">
        <v>3222.18997692308</v>
      </c>
      <c r="I634" s="307">
        <v>3631.77504083382</v>
      </c>
    </row>
    <row r="635" s="298" customFormat="1" spans="1:9">
      <c r="A635" s="305">
        <v>39316</v>
      </c>
      <c r="B635" s="306" t="s">
        <v>1313</v>
      </c>
      <c r="C635" s="306" t="s">
        <v>1418</v>
      </c>
      <c r="D635" s="306" t="s">
        <v>1419</v>
      </c>
      <c r="E635" s="306" t="s">
        <v>100</v>
      </c>
      <c r="F635" s="306" t="s">
        <v>183</v>
      </c>
      <c r="G635" s="306">
        <v>160</v>
      </c>
      <c r="H635" s="307">
        <v>2404.27870769231</v>
      </c>
      <c r="I635" s="307">
        <v>2644.90640883329</v>
      </c>
    </row>
    <row r="636" s="298" customFormat="1" spans="1:9">
      <c r="A636" s="305">
        <v>39328</v>
      </c>
      <c r="B636" s="306" t="s">
        <v>1313</v>
      </c>
      <c r="C636" s="306" t="s">
        <v>1420</v>
      </c>
      <c r="D636" s="306" t="s">
        <v>1421</v>
      </c>
      <c r="E636" s="306" t="s">
        <v>422</v>
      </c>
      <c r="F636" s="306" t="s">
        <v>169</v>
      </c>
      <c r="G636" s="306">
        <v>40</v>
      </c>
      <c r="H636" s="307">
        <v>319.556030769231</v>
      </c>
      <c r="I636" s="307">
        <v>345.51262312189</v>
      </c>
    </row>
    <row r="637" s="298" customFormat="1" spans="1:9">
      <c r="A637" s="305">
        <v>39329</v>
      </c>
      <c r="B637" s="306" t="s">
        <v>1313</v>
      </c>
      <c r="C637" s="306" t="s">
        <v>1422</v>
      </c>
      <c r="D637" s="306" t="s">
        <v>1423</v>
      </c>
      <c r="E637" s="306" t="s">
        <v>422</v>
      </c>
      <c r="F637" s="306" t="s">
        <v>183</v>
      </c>
      <c r="G637" s="306">
        <v>600</v>
      </c>
      <c r="H637" s="307">
        <v>4298.78946153846</v>
      </c>
      <c r="I637" s="307">
        <v>4622.78059509506</v>
      </c>
    </row>
    <row r="638" s="298" customFormat="1" spans="1:9">
      <c r="A638" s="305">
        <v>39377</v>
      </c>
      <c r="B638" s="306" t="s">
        <v>1313</v>
      </c>
      <c r="C638" s="306" t="s">
        <v>1424</v>
      </c>
      <c r="D638" s="306" t="s">
        <v>1425</v>
      </c>
      <c r="E638" s="306" t="s">
        <v>100</v>
      </c>
      <c r="F638" s="306" t="s">
        <v>183</v>
      </c>
      <c r="G638" s="306">
        <v>60</v>
      </c>
      <c r="H638" s="307">
        <v>1278.22412307692</v>
      </c>
      <c r="I638" s="307">
        <v>1372.38093708928</v>
      </c>
    </row>
    <row r="639" s="298" customFormat="1" spans="1:9">
      <c r="A639" s="305">
        <v>39343</v>
      </c>
      <c r="B639" s="306" t="s">
        <v>1313</v>
      </c>
      <c r="C639" s="306" t="s">
        <v>1426</v>
      </c>
      <c r="D639" s="306" t="s">
        <v>1427</v>
      </c>
      <c r="E639" s="306" t="s">
        <v>219</v>
      </c>
      <c r="F639" s="306" t="s">
        <v>183</v>
      </c>
      <c r="G639" s="306">
        <v>120</v>
      </c>
      <c r="H639" s="307">
        <v>928.234184615385</v>
      </c>
      <c r="I639" s="307">
        <v>1001.69790168757</v>
      </c>
    </row>
    <row r="640" s="298" customFormat="1" spans="1:9">
      <c r="A640" s="305">
        <v>39377</v>
      </c>
      <c r="B640" s="306" t="s">
        <v>1313</v>
      </c>
      <c r="C640" s="306" t="s">
        <v>1428</v>
      </c>
      <c r="D640" s="306" t="s">
        <v>1429</v>
      </c>
      <c r="E640" s="306" t="s">
        <v>100</v>
      </c>
      <c r="F640" s="306" t="s">
        <v>183</v>
      </c>
      <c r="G640" s="306">
        <v>140</v>
      </c>
      <c r="H640" s="307">
        <v>2361.16400512821</v>
      </c>
      <c r="I640" s="307">
        <v>1582.30079437363</v>
      </c>
    </row>
    <row r="641" s="298" customFormat="1" spans="1:9">
      <c r="A641" s="305">
        <v>39413</v>
      </c>
      <c r="B641" s="306" t="s">
        <v>1313</v>
      </c>
      <c r="C641" s="306" t="s">
        <v>1430</v>
      </c>
      <c r="D641" s="306" t="s">
        <v>1431</v>
      </c>
      <c r="E641" s="306" t="s">
        <v>100</v>
      </c>
      <c r="F641" s="306" t="s">
        <v>183</v>
      </c>
      <c r="G641" s="306">
        <v>200</v>
      </c>
      <c r="H641" s="307">
        <v>3601.34574358974</v>
      </c>
      <c r="I641" s="307">
        <v>3944.39178696692</v>
      </c>
    </row>
    <row r="642" s="298" customFormat="1" spans="1:9">
      <c r="A642" s="305">
        <v>39428</v>
      </c>
      <c r="B642" s="306" t="s">
        <v>1313</v>
      </c>
      <c r="C642" s="306" t="s">
        <v>1432</v>
      </c>
      <c r="D642" s="306" t="s">
        <v>1433</v>
      </c>
      <c r="E642" s="306" t="s">
        <v>100</v>
      </c>
      <c r="F642" s="306" t="s">
        <v>183</v>
      </c>
      <c r="G642" s="306">
        <v>140</v>
      </c>
      <c r="H642" s="307">
        <v>1624.40982307692</v>
      </c>
      <c r="I642" s="307">
        <v>1755.86201496306</v>
      </c>
    </row>
    <row r="643" s="298" customFormat="1" spans="1:9">
      <c r="A643" s="305">
        <v>39317</v>
      </c>
      <c r="B643" s="306" t="s">
        <v>1313</v>
      </c>
      <c r="C643" s="306" t="s">
        <v>1434</v>
      </c>
      <c r="D643" s="306" t="s">
        <v>1435</v>
      </c>
      <c r="E643" s="306" t="s">
        <v>422</v>
      </c>
      <c r="F643" s="306" t="s">
        <v>169</v>
      </c>
      <c r="G643" s="306">
        <v>220</v>
      </c>
      <c r="H643" s="307">
        <v>3082.70123333333</v>
      </c>
      <c r="I643" s="307">
        <v>3322.87417799906</v>
      </c>
    </row>
    <row r="644" s="298" customFormat="1" spans="1:9">
      <c r="A644" s="305">
        <v>39416</v>
      </c>
      <c r="B644" s="306" t="s">
        <v>1313</v>
      </c>
      <c r="C644" s="306" t="s">
        <v>1436</v>
      </c>
      <c r="D644" s="306" t="s">
        <v>1437</v>
      </c>
      <c r="E644" s="306" t="s">
        <v>100</v>
      </c>
      <c r="F644" s="306" t="s">
        <v>180</v>
      </c>
      <c r="G644" s="306">
        <v>120</v>
      </c>
      <c r="H644" s="307">
        <v>2853.17884615385</v>
      </c>
      <c r="I644" s="307">
        <v>3067.07842670178</v>
      </c>
    </row>
    <row r="645" s="298" customFormat="1" spans="1:9">
      <c r="A645" s="305">
        <v>39416</v>
      </c>
      <c r="B645" s="306" t="s">
        <v>1313</v>
      </c>
      <c r="C645" s="306" t="s">
        <v>1438</v>
      </c>
      <c r="D645" s="306" t="s">
        <v>1439</v>
      </c>
      <c r="E645" s="306" t="s">
        <v>100</v>
      </c>
      <c r="F645" s="306" t="s">
        <v>180</v>
      </c>
      <c r="G645" s="306">
        <v>20</v>
      </c>
      <c r="H645" s="307">
        <v>187.675764102564</v>
      </c>
      <c r="I645" s="307">
        <v>209.494580705048</v>
      </c>
    </row>
    <row r="646" s="298" customFormat="1" spans="1:9">
      <c r="A646" s="305">
        <v>39428</v>
      </c>
      <c r="B646" s="306" t="s">
        <v>1313</v>
      </c>
      <c r="C646" s="306" t="s">
        <v>1440</v>
      </c>
      <c r="D646" s="306" t="s">
        <v>1441</v>
      </c>
      <c r="E646" s="306" t="s">
        <v>100</v>
      </c>
      <c r="F646" s="306" t="s">
        <v>180</v>
      </c>
      <c r="G646" s="306">
        <v>140</v>
      </c>
      <c r="H646" s="307">
        <v>2520.94202051282</v>
      </c>
      <c r="I646" s="307">
        <v>2701.77166717546</v>
      </c>
    </row>
    <row r="647" s="298" customFormat="1" spans="1:9">
      <c r="A647" s="305">
        <v>39343</v>
      </c>
      <c r="B647" s="306" t="s">
        <v>1313</v>
      </c>
      <c r="C647" s="306" t="s">
        <v>1442</v>
      </c>
      <c r="D647" s="306" t="s">
        <v>1443</v>
      </c>
      <c r="E647" s="306" t="s">
        <v>100</v>
      </c>
      <c r="F647" s="306" t="s">
        <v>183</v>
      </c>
      <c r="G647" s="306">
        <v>140</v>
      </c>
      <c r="H647" s="307">
        <v>5649.750624</v>
      </c>
      <c r="I647" s="307">
        <v>5092.7179614411</v>
      </c>
    </row>
    <row r="648" s="298" customFormat="1" spans="1:9">
      <c r="A648" s="305">
        <v>39167</v>
      </c>
      <c r="B648" s="306" t="s">
        <v>1313</v>
      </c>
      <c r="C648" s="306" t="s">
        <v>1444</v>
      </c>
      <c r="D648" s="306" t="s">
        <v>1445</v>
      </c>
      <c r="E648" s="306" t="s">
        <v>422</v>
      </c>
      <c r="F648" s="306" t="s">
        <v>180</v>
      </c>
      <c r="G648" s="306">
        <v>160</v>
      </c>
      <c r="H648" s="307">
        <v>6456.857856</v>
      </c>
      <c r="I648" s="307">
        <v>5852.46494489229</v>
      </c>
    </row>
    <row r="649" s="298" customFormat="1" spans="1:9">
      <c r="A649" s="305">
        <v>39251</v>
      </c>
      <c r="B649" s="306" t="s">
        <v>1313</v>
      </c>
      <c r="C649" s="306" t="s">
        <v>1446</v>
      </c>
      <c r="D649" s="306" t="s">
        <v>1447</v>
      </c>
      <c r="E649" s="306" t="s">
        <v>422</v>
      </c>
      <c r="F649" s="306" t="s">
        <v>610</v>
      </c>
      <c r="G649" s="306">
        <v>180</v>
      </c>
      <c r="H649" s="307">
        <v>7263.965088</v>
      </c>
      <c r="I649" s="307">
        <v>6558.08309664658</v>
      </c>
    </row>
    <row r="650" s="298" customFormat="1" spans="1:9">
      <c r="A650" s="305">
        <v>39157</v>
      </c>
      <c r="B650" s="306" t="s">
        <v>1448</v>
      </c>
      <c r="C650" s="306" t="s">
        <v>1449</v>
      </c>
      <c r="D650" s="306" t="s">
        <v>1450</v>
      </c>
      <c r="E650" s="306" t="s">
        <v>100</v>
      </c>
      <c r="F650" s="306" t="s">
        <v>169</v>
      </c>
      <c r="G650" s="306">
        <v>90</v>
      </c>
      <c r="H650" s="307">
        <v>40412.4822405</v>
      </c>
      <c r="I650" s="307">
        <v>36850.4530265308</v>
      </c>
    </row>
    <row r="651" s="298" customFormat="1" spans="1:9">
      <c r="A651" s="305">
        <v>39343</v>
      </c>
      <c r="B651" s="306" t="s">
        <v>1448</v>
      </c>
      <c r="C651" s="306" t="s">
        <v>1451</v>
      </c>
      <c r="D651" s="306" t="s">
        <v>1452</v>
      </c>
      <c r="E651" s="306" t="s">
        <v>422</v>
      </c>
      <c r="F651" s="306" t="s">
        <v>610</v>
      </c>
      <c r="G651" s="306">
        <v>48</v>
      </c>
      <c r="H651" s="307">
        <v>23023.9207152</v>
      </c>
      <c r="I651" s="307">
        <v>21039.5173368313</v>
      </c>
    </row>
    <row r="652" s="298" customFormat="1" spans="1:9">
      <c r="A652" s="305">
        <v>39197</v>
      </c>
      <c r="B652" s="306" t="s">
        <v>1448</v>
      </c>
      <c r="C652" s="306" t="s">
        <v>1453</v>
      </c>
      <c r="D652" s="306" t="s">
        <v>1454</v>
      </c>
      <c r="E652" s="306" t="s">
        <v>422</v>
      </c>
      <c r="F652" s="306" t="s">
        <v>180</v>
      </c>
      <c r="G652" s="306">
        <v>60</v>
      </c>
      <c r="H652" s="307">
        <v>21760.738551</v>
      </c>
      <c r="I652" s="307">
        <v>20089.5967625496</v>
      </c>
    </row>
    <row r="653" s="298" customFormat="1" spans="1:9">
      <c r="A653" s="305">
        <v>39391</v>
      </c>
      <c r="B653" s="306" t="s">
        <v>1448</v>
      </c>
      <c r="C653" s="306" t="s">
        <v>1455</v>
      </c>
      <c r="D653" s="306" t="s">
        <v>1456</v>
      </c>
      <c r="E653" s="306" t="s">
        <v>422</v>
      </c>
      <c r="F653" s="306" t="s">
        <v>180</v>
      </c>
      <c r="G653" s="306">
        <v>270</v>
      </c>
      <c r="H653" s="307">
        <v>95800.2160365</v>
      </c>
      <c r="I653" s="307">
        <v>86622.7040617545</v>
      </c>
    </row>
    <row r="654" s="298" customFormat="1" spans="1:9">
      <c r="A654" s="305">
        <v>39282</v>
      </c>
      <c r="B654" s="306" t="s">
        <v>1448</v>
      </c>
      <c r="C654" s="306" t="s">
        <v>1457</v>
      </c>
      <c r="D654" s="306" t="s">
        <v>1458</v>
      </c>
      <c r="E654" s="306" t="s">
        <v>695</v>
      </c>
      <c r="F654" s="306" t="s">
        <v>183</v>
      </c>
      <c r="G654" s="306">
        <v>180</v>
      </c>
      <c r="H654" s="307">
        <v>70449.779052</v>
      </c>
      <c r="I654" s="307">
        <v>64711.1266472557</v>
      </c>
    </row>
    <row r="655" s="298" customFormat="1" spans="1:9">
      <c r="A655" s="305">
        <v>39316</v>
      </c>
      <c r="B655" s="306" t="s">
        <v>1448</v>
      </c>
      <c r="C655" s="306" t="s">
        <v>1459</v>
      </c>
      <c r="D655" s="306" t="s">
        <v>1460</v>
      </c>
      <c r="E655" s="306" t="s">
        <v>695</v>
      </c>
      <c r="F655" s="306" t="s">
        <v>183</v>
      </c>
      <c r="G655" s="306">
        <v>30</v>
      </c>
      <c r="H655" s="307">
        <v>8349.999084</v>
      </c>
      <c r="I655" s="307">
        <v>7733.7146385505</v>
      </c>
    </row>
    <row r="656" s="298" customFormat="1" spans="1:9">
      <c r="A656" s="305">
        <v>39343</v>
      </c>
      <c r="B656" s="306" t="s">
        <v>1448</v>
      </c>
      <c r="C656" s="306" t="s">
        <v>1461</v>
      </c>
      <c r="D656" s="306" t="s">
        <v>1462</v>
      </c>
      <c r="E656" s="306" t="s">
        <v>695</v>
      </c>
      <c r="F656" s="306" t="s">
        <v>183</v>
      </c>
      <c r="G656" s="306">
        <v>30</v>
      </c>
      <c r="H656" s="307">
        <v>9449.385957</v>
      </c>
      <c r="I656" s="307">
        <v>8719.66965554563</v>
      </c>
    </row>
    <row r="657" s="298" customFormat="1" spans="1:9">
      <c r="A657" s="305">
        <v>39377</v>
      </c>
      <c r="B657" s="306" t="s">
        <v>1448</v>
      </c>
      <c r="C657" s="306" t="s">
        <v>1463</v>
      </c>
      <c r="D657" s="306" t="s">
        <v>1464</v>
      </c>
      <c r="E657" s="306" t="s">
        <v>695</v>
      </c>
      <c r="F657" s="306" t="s">
        <v>183</v>
      </c>
      <c r="G657" s="306">
        <v>60</v>
      </c>
      <c r="H657" s="307">
        <v>26625.636738</v>
      </c>
      <c r="I657" s="307">
        <v>24730.9400514529</v>
      </c>
    </row>
    <row r="658" s="298" customFormat="1" spans="1:9">
      <c r="A658" s="305">
        <v>39413</v>
      </c>
      <c r="B658" s="306" t="s">
        <v>1448</v>
      </c>
      <c r="C658" s="306" t="s">
        <v>1465</v>
      </c>
      <c r="D658" s="306" t="s">
        <v>1466</v>
      </c>
      <c r="E658" s="306" t="s">
        <v>695</v>
      </c>
      <c r="F658" s="306" t="s">
        <v>183</v>
      </c>
      <c r="G658" s="306">
        <v>36</v>
      </c>
      <c r="H658" s="307">
        <v>17265.269961</v>
      </c>
      <c r="I658" s="307">
        <v>15940.1738336517</v>
      </c>
    </row>
    <row r="659" s="298" customFormat="1" spans="1:9">
      <c r="A659" s="305">
        <v>39428</v>
      </c>
      <c r="B659" s="306" t="s">
        <v>1448</v>
      </c>
      <c r="C659" s="306" t="s">
        <v>1467</v>
      </c>
      <c r="D659" s="306" t="s">
        <v>1468</v>
      </c>
      <c r="E659" s="306" t="s">
        <v>695</v>
      </c>
      <c r="F659" s="306" t="s">
        <v>183</v>
      </c>
      <c r="G659" s="306">
        <v>24</v>
      </c>
      <c r="H659" s="307">
        <v>13773.0475296</v>
      </c>
      <c r="I659" s="307">
        <v>12633.9130924309</v>
      </c>
    </row>
    <row r="660" s="298" customFormat="1" spans="1:9">
      <c r="A660" s="305">
        <v>39164</v>
      </c>
      <c r="B660" s="306" t="s">
        <v>1448</v>
      </c>
      <c r="C660" s="306" t="s">
        <v>1469</v>
      </c>
      <c r="D660" s="306" t="s">
        <v>1470</v>
      </c>
      <c r="E660" s="306" t="s">
        <v>100</v>
      </c>
      <c r="F660" s="306" t="s">
        <v>183</v>
      </c>
      <c r="G660" s="306">
        <v>24</v>
      </c>
      <c r="H660" s="307">
        <v>11086.4486772</v>
      </c>
      <c r="I660" s="307">
        <v>9889.57896091379</v>
      </c>
    </row>
    <row r="661" s="298" customFormat="1" spans="1:9">
      <c r="A661" s="305">
        <v>39227</v>
      </c>
      <c r="B661" s="306" t="s">
        <v>1448</v>
      </c>
      <c r="C661" s="306" t="s">
        <v>1471</v>
      </c>
      <c r="D661" s="306" t="s">
        <v>1472</v>
      </c>
      <c r="E661" s="306" t="s">
        <v>422</v>
      </c>
      <c r="F661" s="306" t="s">
        <v>610</v>
      </c>
      <c r="G661" s="306">
        <v>240</v>
      </c>
      <c r="H661" s="307">
        <v>32776.862076</v>
      </c>
      <c r="I661" s="307">
        <v>28371.6193853209</v>
      </c>
    </row>
    <row r="662" s="298" customFormat="1" spans="1:9">
      <c r="A662" s="305">
        <v>39282</v>
      </c>
      <c r="B662" s="306" t="s">
        <v>1448</v>
      </c>
      <c r="C662" s="306" t="s">
        <v>1473</v>
      </c>
      <c r="D662" s="306" t="s">
        <v>1474</v>
      </c>
      <c r="E662" s="306" t="s">
        <v>219</v>
      </c>
      <c r="F662" s="306" t="s">
        <v>183</v>
      </c>
      <c r="G662" s="306">
        <v>120</v>
      </c>
      <c r="H662" s="307">
        <v>17883.953262</v>
      </c>
      <c r="I662" s="307">
        <v>15394.6074199163</v>
      </c>
    </row>
    <row r="663" s="298" customFormat="1" spans="1:9">
      <c r="A663" s="305">
        <v>39182</v>
      </c>
      <c r="B663" s="306" t="s">
        <v>1448</v>
      </c>
      <c r="C663" s="306" t="s">
        <v>1475</v>
      </c>
      <c r="D663" s="306" t="s">
        <v>1476</v>
      </c>
      <c r="E663" s="306" t="s">
        <v>422</v>
      </c>
      <c r="F663" s="306" t="s">
        <v>180</v>
      </c>
      <c r="G663" s="306">
        <v>400</v>
      </c>
      <c r="H663" s="307">
        <v>28219.08006</v>
      </c>
      <c r="I663" s="307">
        <v>24189.0144522482</v>
      </c>
    </row>
    <row r="664" s="298" customFormat="1" spans="1:9">
      <c r="A664" s="305">
        <v>39316</v>
      </c>
      <c r="B664" s="306" t="s">
        <v>1448</v>
      </c>
      <c r="C664" s="306" t="s">
        <v>1477</v>
      </c>
      <c r="D664" s="306" t="s">
        <v>1478</v>
      </c>
      <c r="E664" s="306" t="s">
        <v>219</v>
      </c>
      <c r="F664" s="306" t="s">
        <v>183</v>
      </c>
      <c r="G664" s="306">
        <v>200</v>
      </c>
      <c r="H664" s="307">
        <v>15059.07795</v>
      </c>
      <c r="I664" s="307">
        <v>14108.5314272343</v>
      </c>
    </row>
    <row r="665" s="298" customFormat="1" spans="1:9">
      <c r="A665" s="305">
        <v>39343</v>
      </c>
      <c r="B665" s="306" t="s">
        <v>1448</v>
      </c>
      <c r="C665" s="306" t="s">
        <v>1479</v>
      </c>
      <c r="D665" s="306" t="s">
        <v>1480</v>
      </c>
      <c r="E665" s="306" t="s">
        <v>100</v>
      </c>
      <c r="F665" s="306" t="s">
        <v>183</v>
      </c>
      <c r="G665" s="306">
        <v>600</v>
      </c>
      <c r="H665" s="307">
        <v>38411.77617</v>
      </c>
      <c r="I665" s="307">
        <v>31701.6550895813</v>
      </c>
    </row>
    <row r="666" s="298" customFormat="1" spans="1:9">
      <c r="A666" s="305">
        <v>39336</v>
      </c>
      <c r="B666" s="306" t="s">
        <v>1448</v>
      </c>
      <c r="C666" s="306" t="s">
        <v>1481</v>
      </c>
      <c r="D666" s="306" t="s">
        <v>1482</v>
      </c>
      <c r="E666" s="306" t="s">
        <v>422</v>
      </c>
      <c r="F666" s="306" t="s">
        <v>610</v>
      </c>
      <c r="G666" s="306">
        <v>170</v>
      </c>
      <c r="H666" s="307">
        <v>18311.245326</v>
      </c>
      <c r="I666" s="307">
        <v>17312.6285207897</v>
      </c>
    </row>
    <row r="667" s="298" customFormat="1" spans="1:9">
      <c r="A667" s="305">
        <v>39440</v>
      </c>
      <c r="B667" s="306" t="s">
        <v>1448</v>
      </c>
      <c r="C667" s="306" t="s">
        <v>1483</v>
      </c>
      <c r="D667" s="306" t="s">
        <v>1484</v>
      </c>
      <c r="E667" s="306" t="s">
        <v>422</v>
      </c>
      <c r="F667" s="306" t="s">
        <v>610</v>
      </c>
      <c r="G667" s="306">
        <v>50</v>
      </c>
      <c r="H667" s="307">
        <v>5875.26588</v>
      </c>
      <c r="I667" s="307">
        <v>6486.55984921498</v>
      </c>
    </row>
    <row r="668" s="298" customFormat="1" spans="1:9">
      <c r="A668" s="305">
        <v>39154</v>
      </c>
      <c r="B668" s="306" t="s">
        <v>1448</v>
      </c>
      <c r="C668" s="306" t="s">
        <v>1485</v>
      </c>
      <c r="D668" s="306" t="s">
        <v>1486</v>
      </c>
      <c r="E668" s="306" t="s">
        <v>422</v>
      </c>
      <c r="F668" s="306" t="s">
        <v>180</v>
      </c>
      <c r="G668" s="306">
        <v>180</v>
      </c>
      <c r="H668" s="307">
        <v>21391.308954</v>
      </c>
      <c r="I668" s="307">
        <v>19256.3520764329</v>
      </c>
    </row>
    <row r="669" s="298" customFormat="1" spans="1:9">
      <c r="A669" s="305">
        <v>39230</v>
      </c>
      <c r="B669" s="306" t="s">
        <v>1448</v>
      </c>
      <c r="C669" s="306" t="s">
        <v>1487</v>
      </c>
      <c r="D669" s="306" t="s">
        <v>1488</v>
      </c>
      <c r="E669" s="306" t="s">
        <v>422</v>
      </c>
      <c r="F669" s="306" t="s">
        <v>610</v>
      </c>
      <c r="G669" s="306">
        <v>120</v>
      </c>
      <c r="H669" s="307">
        <v>12320.254512</v>
      </c>
      <c r="I669" s="307">
        <v>10170.1036031736</v>
      </c>
    </row>
    <row r="670" s="298" customFormat="1" spans="1:9">
      <c r="A670" s="305">
        <v>39381</v>
      </c>
      <c r="B670" s="306" t="s">
        <v>1448</v>
      </c>
      <c r="C670" s="306" t="s">
        <v>1489</v>
      </c>
      <c r="D670" s="306" t="s">
        <v>1490</v>
      </c>
      <c r="E670" s="306" t="s">
        <v>422</v>
      </c>
      <c r="F670" s="306" t="s">
        <v>180</v>
      </c>
      <c r="G670" s="306">
        <v>30</v>
      </c>
      <c r="H670" s="307">
        <v>11552.4640845</v>
      </c>
      <c r="I670" s="307">
        <v>10264.641631609</v>
      </c>
    </row>
    <row r="671" s="298" customFormat="1" spans="1:9">
      <c r="A671" s="305">
        <v>39162</v>
      </c>
      <c r="B671" s="306" t="s">
        <v>1448</v>
      </c>
      <c r="C671" s="306" t="s">
        <v>1491</v>
      </c>
      <c r="D671" s="306" t="s">
        <v>1492</v>
      </c>
      <c r="E671" s="306" t="s">
        <v>100</v>
      </c>
      <c r="F671" s="306" t="s">
        <v>183</v>
      </c>
      <c r="G671" s="306">
        <v>1</v>
      </c>
      <c r="H671" s="307">
        <v>310.60275555</v>
      </c>
      <c r="I671" s="307">
        <v>68.7016936507923</v>
      </c>
    </row>
    <row r="672" s="298" customFormat="1" spans="1:9">
      <c r="A672" s="305">
        <v>39233</v>
      </c>
      <c r="B672" s="306" t="s">
        <v>1448</v>
      </c>
      <c r="C672" s="306" t="s">
        <v>1493</v>
      </c>
      <c r="D672" s="306" t="s">
        <v>1494</v>
      </c>
      <c r="E672" s="306" t="s">
        <v>123</v>
      </c>
      <c r="F672" s="306" t="s">
        <v>610</v>
      </c>
      <c r="G672" s="306">
        <v>48</v>
      </c>
      <c r="H672" s="307">
        <v>11825.3078712</v>
      </c>
      <c r="I672" s="307">
        <v>11066.494510866</v>
      </c>
    </row>
    <row r="673" s="298" customFormat="1" spans="1:9">
      <c r="A673" s="305">
        <v>39282</v>
      </c>
      <c r="B673" s="306" t="s">
        <v>1448</v>
      </c>
      <c r="C673" s="306" t="s">
        <v>1495</v>
      </c>
      <c r="D673" s="306" t="s">
        <v>1496</v>
      </c>
      <c r="E673" s="306" t="s">
        <v>695</v>
      </c>
      <c r="F673" s="306" t="s">
        <v>101</v>
      </c>
      <c r="G673" s="306">
        <v>121</v>
      </c>
      <c r="H673" s="307">
        <v>37582.93342155</v>
      </c>
      <c r="I673" s="307">
        <v>35008.440227379</v>
      </c>
    </row>
    <row r="674" s="298" customFormat="1" spans="1:9">
      <c r="A674" s="305">
        <v>39316</v>
      </c>
      <c r="B674" s="306" t="s">
        <v>1497</v>
      </c>
      <c r="C674" s="306" t="s">
        <v>1498</v>
      </c>
      <c r="D674" s="306" t="s">
        <v>1499</v>
      </c>
      <c r="E674" s="306" t="s">
        <v>695</v>
      </c>
      <c r="F674" s="306" t="s">
        <v>101</v>
      </c>
      <c r="G674" s="306">
        <v>12</v>
      </c>
      <c r="H674" s="307">
        <v>5325.1273476</v>
      </c>
      <c r="I674" s="307">
        <v>4917.88010230365</v>
      </c>
    </row>
    <row r="675" s="298" customFormat="1" spans="1:9">
      <c r="A675" s="305">
        <v>39343</v>
      </c>
      <c r="B675" s="306" t="s">
        <v>1497</v>
      </c>
      <c r="C675" s="306" t="s">
        <v>1500</v>
      </c>
      <c r="D675" s="306" t="s">
        <v>1501</v>
      </c>
      <c r="E675" s="306" t="s">
        <v>695</v>
      </c>
      <c r="F675" s="306" t="s">
        <v>101</v>
      </c>
      <c r="G675" s="306">
        <v>66</v>
      </c>
      <c r="H675" s="307">
        <v>25831.5856524</v>
      </c>
      <c r="I675" s="307">
        <v>23638.9969210137</v>
      </c>
    </row>
    <row r="676" s="298" customFormat="1" spans="1:9">
      <c r="A676" s="305">
        <v>39416</v>
      </c>
      <c r="B676" s="306" t="s">
        <v>1497</v>
      </c>
      <c r="C676" s="306" t="s">
        <v>1502</v>
      </c>
      <c r="D676" s="306" t="s">
        <v>1503</v>
      </c>
      <c r="E676" s="306" t="s">
        <v>100</v>
      </c>
      <c r="F676" s="306" t="s">
        <v>180</v>
      </c>
      <c r="G676" s="306">
        <v>48</v>
      </c>
      <c r="H676" s="307">
        <v>15119.0175312</v>
      </c>
      <c r="I676" s="307">
        <v>13857.5258589253</v>
      </c>
    </row>
    <row r="677" s="298" customFormat="1" spans="1:9">
      <c r="A677" s="305">
        <v>39282</v>
      </c>
      <c r="B677" s="306" t="s">
        <v>1497</v>
      </c>
      <c r="C677" s="306" t="s">
        <v>1504</v>
      </c>
      <c r="D677" s="306" t="s">
        <v>1505</v>
      </c>
      <c r="E677" s="306" t="s">
        <v>219</v>
      </c>
      <c r="F677" s="306" t="s">
        <v>169</v>
      </c>
      <c r="G677" s="306">
        <v>54</v>
      </c>
      <c r="H677" s="307">
        <v>7695.2630151</v>
      </c>
      <c r="I677" s="307">
        <v>6790.15893621193</v>
      </c>
    </row>
    <row r="678" s="298" customFormat="1" spans="1:9">
      <c r="A678" s="305">
        <v>39428</v>
      </c>
      <c r="B678" s="306" t="s">
        <v>1506</v>
      </c>
      <c r="C678" s="306" t="s">
        <v>1507</v>
      </c>
      <c r="D678" s="306" t="s">
        <v>1508</v>
      </c>
      <c r="E678" s="306" t="s">
        <v>123</v>
      </c>
      <c r="F678" s="306" t="s">
        <v>183</v>
      </c>
      <c r="G678" s="306">
        <v>120</v>
      </c>
      <c r="H678" s="307">
        <v>28957.939254</v>
      </c>
      <c r="I678" s="307">
        <v>28600.7230213452</v>
      </c>
    </row>
    <row r="679" s="298" customFormat="1" spans="1:9">
      <c r="A679" s="305">
        <v>39343</v>
      </c>
      <c r="B679" s="306" t="s">
        <v>1506</v>
      </c>
      <c r="C679" s="306" t="s">
        <v>1509</v>
      </c>
      <c r="D679" s="306" t="s">
        <v>1510</v>
      </c>
      <c r="E679" s="306" t="s">
        <v>219</v>
      </c>
      <c r="F679" s="306" t="s">
        <v>169</v>
      </c>
      <c r="G679" s="306">
        <v>480</v>
      </c>
      <c r="H679" s="307">
        <v>112840.712568</v>
      </c>
      <c r="I679" s="307">
        <v>111114.479617673</v>
      </c>
    </row>
    <row r="680" s="298" customFormat="1" spans="1:9">
      <c r="A680" s="305">
        <v>39199</v>
      </c>
      <c r="B680" s="306" t="s">
        <v>1506</v>
      </c>
      <c r="C680" s="306" t="s">
        <v>1511</v>
      </c>
      <c r="D680" s="306" t="s">
        <v>1512</v>
      </c>
      <c r="E680" s="306" t="s">
        <v>422</v>
      </c>
      <c r="F680" s="306" t="s">
        <v>180</v>
      </c>
      <c r="G680" s="306">
        <v>90</v>
      </c>
      <c r="H680" s="307">
        <v>23153.888718</v>
      </c>
      <c r="I680" s="307">
        <v>22849.9743217915</v>
      </c>
    </row>
    <row r="681" s="298" customFormat="1" spans="1:9">
      <c r="A681" s="305">
        <v>39316</v>
      </c>
      <c r="B681" s="306" t="s">
        <v>1506</v>
      </c>
      <c r="C681" s="306" t="s">
        <v>1513</v>
      </c>
      <c r="D681" s="306" t="s">
        <v>1514</v>
      </c>
      <c r="E681" s="306" t="s">
        <v>219</v>
      </c>
      <c r="F681" s="306" t="s">
        <v>169</v>
      </c>
      <c r="G681" s="306">
        <v>60</v>
      </c>
      <c r="H681" s="307">
        <v>10980.515853</v>
      </c>
      <c r="I681" s="307">
        <v>11047.7124386141</v>
      </c>
    </row>
    <row r="682" s="298" customFormat="1" spans="1:9">
      <c r="A682" s="305">
        <v>39420</v>
      </c>
      <c r="B682" s="306" t="s">
        <v>1506</v>
      </c>
      <c r="C682" s="306" t="s">
        <v>1515</v>
      </c>
      <c r="D682" s="306" t="s">
        <v>1516</v>
      </c>
      <c r="E682" s="306" t="s">
        <v>219</v>
      </c>
      <c r="F682" s="306" t="s">
        <v>180</v>
      </c>
      <c r="G682" s="306">
        <v>30</v>
      </c>
      <c r="H682" s="307">
        <v>5959.834101</v>
      </c>
      <c r="I682" s="307">
        <v>5974.55652139707</v>
      </c>
    </row>
    <row r="683" s="298" customFormat="1" spans="1:9">
      <c r="A683" s="305">
        <v>39420</v>
      </c>
      <c r="B683" s="306" t="s">
        <v>1506</v>
      </c>
      <c r="C683" s="306" t="s">
        <v>1517</v>
      </c>
      <c r="D683" s="306" t="s">
        <v>1518</v>
      </c>
      <c r="E683" s="306" t="s">
        <v>219</v>
      </c>
      <c r="F683" s="306" t="s">
        <v>180</v>
      </c>
      <c r="G683" s="306">
        <v>30</v>
      </c>
      <c r="H683" s="307">
        <v>9505.0229445</v>
      </c>
      <c r="I683" s="307">
        <v>9161.04087592424</v>
      </c>
    </row>
    <row r="684" s="298" customFormat="1" spans="1:9">
      <c r="A684" s="305">
        <v>39282</v>
      </c>
      <c r="B684" s="306" t="s">
        <v>1506</v>
      </c>
      <c r="C684" s="306" t="s">
        <v>1519</v>
      </c>
      <c r="D684" s="306" t="s">
        <v>1520</v>
      </c>
      <c r="E684" s="306" t="s">
        <v>100</v>
      </c>
      <c r="F684" s="306" t="s">
        <v>183</v>
      </c>
      <c r="G684" s="306">
        <v>24</v>
      </c>
      <c r="H684" s="307">
        <v>8668.6877484</v>
      </c>
      <c r="I684" s="307">
        <v>8377.03507630372</v>
      </c>
    </row>
    <row r="685" s="298" customFormat="1" spans="1:9">
      <c r="A685" s="305">
        <v>39316</v>
      </c>
      <c r="B685" s="306" t="s">
        <v>1506</v>
      </c>
      <c r="C685" s="306" t="s">
        <v>1521</v>
      </c>
      <c r="D685" s="306" t="s">
        <v>1522</v>
      </c>
      <c r="E685" s="306" t="s">
        <v>100</v>
      </c>
      <c r="F685" s="306" t="s">
        <v>183</v>
      </c>
      <c r="G685" s="306">
        <v>24</v>
      </c>
      <c r="H685" s="307">
        <v>6103.1549808</v>
      </c>
      <c r="I685" s="307">
        <v>5835.9933241281</v>
      </c>
    </row>
    <row r="686" s="298" customFormat="1" spans="1:9">
      <c r="A686" s="305">
        <v>39223</v>
      </c>
      <c r="B686" s="306" t="s">
        <v>1506</v>
      </c>
      <c r="C686" s="306" t="s">
        <v>1523</v>
      </c>
      <c r="D686" s="306" t="s">
        <v>1524</v>
      </c>
      <c r="E686" s="306" t="s">
        <v>422</v>
      </c>
      <c r="F686" s="306" t="s">
        <v>180</v>
      </c>
      <c r="G686" s="306">
        <v>30</v>
      </c>
      <c r="H686" s="307">
        <v>8719.428681</v>
      </c>
      <c r="I686" s="307">
        <v>8283.56250066459</v>
      </c>
    </row>
    <row r="687" s="298" customFormat="1" spans="1:9">
      <c r="A687" s="305">
        <v>39106</v>
      </c>
      <c r="B687" s="306" t="s">
        <v>1506</v>
      </c>
      <c r="C687" s="306" t="s">
        <v>1525</v>
      </c>
      <c r="D687" s="306" t="s">
        <v>1526</v>
      </c>
      <c r="E687" s="306" t="s">
        <v>219</v>
      </c>
      <c r="F687" s="306" t="s">
        <v>169</v>
      </c>
      <c r="G687" s="306">
        <v>54</v>
      </c>
      <c r="H687" s="307">
        <v>15366.4908516</v>
      </c>
      <c r="I687" s="307">
        <v>14164.3714388872</v>
      </c>
    </row>
    <row r="688" s="298" customFormat="1" spans="1:9">
      <c r="A688" s="305">
        <v>39126</v>
      </c>
      <c r="B688" s="306" t="s">
        <v>1506</v>
      </c>
      <c r="C688" s="306" t="s">
        <v>1527</v>
      </c>
      <c r="D688" s="306" t="s">
        <v>1528</v>
      </c>
      <c r="E688" s="306" t="s">
        <v>219</v>
      </c>
      <c r="F688" s="306" t="s">
        <v>169</v>
      </c>
      <c r="G688" s="306">
        <v>30</v>
      </c>
      <c r="H688" s="307">
        <v>9024.3193725</v>
      </c>
      <c r="I688" s="307">
        <v>8363.10397562652</v>
      </c>
    </row>
    <row r="689" s="298" customFormat="1" spans="1:9">
      <c r="A689" s="305">
        <v>39162</v>
      </c>
      <c r="B689" s="306" t="s">
        <v>1506</v>
      </c>
      <c r="C689" s="306" t="s">
        <v>1529</v>
      </c>
      <c r="D689" s="306" t="s">
        <v>1530</v>
      </c>
      <c r="E689" s="306" t="s">
        <v>219</v>
      </c>
      <c r="F689" s="306" t="s">
        <v>169</v>
      </c>
      <c r="G689" s="306">
        <v>24</v>
      </c>
      <c r="H689" s="307">
        <v>7604.0183556</v>
      </c>
      <c r="I689" s="307">
        <v>7438.08767821108</v>
      </c>
    </row>
    <row r="690" s="298" customFormat="1" spans="1:9">
      <c r="A690" s="305">
        <v>39200</v>
      </c>
      <c r="B690" s="306" t="s">
        <v>1506</v>
      </c>
      <c r="C690" s="306" t="s">
        <v>1531</v>
      </c>
      <c r="D690" s="306" t="s">
        <v>1532</v>
      </c>
      <c r="E690" s="306" t="s">
        <v>219</v>
      </c>
      <c r="F690" s="306" t="s">
        <v>169</v>
      </c>
      <c r="G690" s="306">
        <v>24</v>
      </c>
      <c r="H690" s="307">
        <v>8668.6877484</v>
      </c>
      <c r="I690" s="307">
        <v>8567.41392827337</v>
      </c>
    </row>
    <row r="691" s="298" customFormat="1" spans="1:9">
      <c r="A691" s="305">
        <v>39227</v>
      </c>
      <c r="B691" s="306" t="s">
        <v>1533</v>
      </c>
      <c r="C691" s="306" t="s">
        <v>1534</v>
      </c>
      <c r="D691" s="306" t="s">
        <v>1535</v>
      </c>
      <c r="E691" s="306" t="s">
        <v>219</v>
      </c>
      <c r="F691" s="306" t="s">
        <v>169</v>
      </c>
      <c r="G691" s="306">
        <v>180</v>
      </c>
      <c r="H691" s="307">
        <v>33582.485655</v>
      </c>
      <c r="I691" s="307">
        <v>25705.3298765481</v>
      </c>
    </row>
    <row r="692" s="298" customFormat="1" spans="1:9">
      <c r="A692" s="305">
        <v>39251</v>
      </c>
      <c r="B692" s="306" t="s">
        <v>1533</v>
      </c>
      <c r="C692" s="306" t="s">
        <v>1536</v>
      </c>
      <c r="D692" s="306" t="s">
        <v>1537</v>
      </c>
      <c r="E692" s="306" t="s">
        <v>219</v>
      </c>
      <c r="F692" s="306" t="s">
        <v>169</v>
      </c>
      <c r="G692" s="306">
        <v>120</v>
      </c>
      <c r="H692" s="307">
        <v>25112.310678</v>
      </c>
      <c r="I692" s="307">
        <v>19304.1858372843</v>
      </c>
    </row>
    <row r="693" s="298" customFormat="1" spans="1:9">
      <c r="A693" s="305">
        <v>39289</v>
      </c>
      <c r="B693" s="306" t="s">
        <v>1533</v>
      </c>
      <c r="C693" s="306" t="s">
        <v>1538</v>
      </c>
      <c r="D693" s="306" t="s">
        <v>1539</v>
      </c>
      <c r="E693" s="306" t="s">
        <v>422</v>
      </c>
      <c r="F693" s="306" t="s">
        <v>180</v>
      </c>
      <c r="G693" s="306">
        <v>100</v>
      </c>
      <c r="H693" s="307">
        <v>12915.199365</v>
      </c>
      <c r="I693" s="307">
        <v>10217.0906294892</v>
      </c>
    </row>
    <row r="694" s="298" customFormat="1" spans="1:9">
      <c r="A694" s="305">
        <v>39379</v>
      </c>
      <c r="B694" s="306" t="s">
        <v>1533</v>
      </c>
      <c r="C694" s="306" t="s">
        <v>1540</v>
      </c>
      <c r="D694" s="306" t="s">
        <v>1541</v>
      </c>
      <c r="E694" s="306" t="s">
        <v>123</v>
      </c>
      <c r="F694" s="306" t="s">
        <v>101</v>
      </c>
      <c r="G694" s="306">
        <v>250</v>
      </c>
      <c r="H694" s="307">
        <v>108251.0320125</v>
      </c>
      <c r="I694" s="307">
        <v>90939.7717091416</v>
      </c>
    </row>
    <row r="695" s="298" customFormat="1" spans="1:9">
      <c r="A695" s="305">
        <v>39106</v>
      </c>
      <c r="B695" s="306" t="s">
        <v>1533</v>
      </c>
      <c r="C695" s="306" t="s">
        <v>1542</v>
      </c>
      <c r="D695" s="306" t="s">
        <v>1543</v>
      </c>
      <c r="E695" s="306" t="s">
        <v>100</v>
      </c>
      <c r="F695" s="306" t="s">
        <v>169</v>
      </c>
      <c r="G695" s="306">
        <v>348</v>
      </c>
      <c r="H695" s="307">
        <v>123863.0674356</v>
      </c>
      <c r="I695" s="307">
        <v>97749.5810647355</v>
      </c>
    </row>
    <row r="696" s="298" customFormat="1" spans="1:9">
      <c r="A696" s="305">
        <v>39427</v>
      </c>
      <c r="B696" s="306" t="s">
        <v>1533</v>
      </c>
      <c r="C696" s="306" t="s">
        <v>1544</v>
      </c>
      <c r="D696" s="306" t="s">
        <v>1545</v>
      </c>
      <c r="E696" s="306" t="s">
        <v>422</v>
      </c>
      <c r="F696" s="306" t="s">
        <v>145</v>
      </c>
      <c r="G696" s="306">
        <v>500</v>
      </c>
      <c r="H696" s="307">
        <v>63797.079</v>
      </c>
      <c r="I696" s="307">
        <v>48365.4439511731</v>
      </c>
    </row>
    <row r="697" s="298" customFormat="1" spans="1:9">
      <c r="A697" s="305">
        <v>39162</v>
      </c>
      <c r="B697" s="306" t="s">
        <v>1546</v>
      </c>
      <c r="C697" s="306" t="s">
        <v>1547</v>
      </c>
      <c r="D697" s="306" t="s">
        <v>1548</v>
      </c>
      <c r="E697" s="306" t="s">
        <v>100</v>
      </c>
      <c r="F697" s="306" t="s">
        <v>169</v>
      </c>
      <c r="G697" s="306">
        <v>550</v>
      </c>
      <c r="H697" s="307">
        <v>126481.41825</v>
      </c>
      <c r="I697" s="307">
        <v>88869.4748130347</v>
      </c>
    </row>
    <row r="698" s="298" customFormat="1" spans="1:9">
      <c r="A698" s="305">
        <v>39200</v>
      </c>
      <c r="B698" s="306" t="s">
        <v>1313</v>
      </c>
      <c r="C698" s="306" t="s">
        <v>1549</v>
      </c>
      <c r="D698" s="306" t="s">
        <v>1550</v>
      </c>
      <c r="E698" s="306" t="s">
        <v>100</v>
      </c>
      <c r="F698" s="306" t="s">
        <v>169</v>
      </c>
      <c r="G698" s="306">
        <v>300</v>
      </c>
      <c r="H698" s="307">
        <v>65740.66443</v>
      </c>
      <c r="I698" s="307">
        <v>64904.9890486633</v>
      </c>
    </row>
    <row r="699" s="298" customFormat="1" spans="1:9">
      <c r="A699" s="305">
        <v>39227</v>
      </c>
      <c r="B699" s="306" t="s">
        <v>1313</v>
      </c>
      <c r="C699" s="306" t="s">
        <v>1551</v>
      </c>
      <c r="D699" s="306" t="s">
        <v>1552</v>
      </c>
      <c r="E699" s="306" t="s">
        <v>100</v>
      </c>
      <c r="F699" s="306" t="s">
        <v>169</v>
      </c>
      <c r="G699" s="306">
        <v>350</v>
      </c>
      <c r="H699" s="307">
        <v>60392.095365</v>
      </c>
      <c r="I699" s="307">
        <v>52462.7789745365</v>
      </c>
    </row>
    <row r="700" s="298" customFormat="1" spans="1:9">
      <c r="A700" s="305">
        <v>39251</v>
      </c>
      <c r="B700" s="306" t="s">
        <v>1313</v>
      </c>
      <c r="C700" s="306" t="s">
        <v>1553</v>
      </c>
      <c r="D700" s="306" t="s">
        <v>1554</v>
      </c>
      <c r="E700" s="306" t="s">
        <v>100</v>
      </c>
      <c r="F700" s="306" t="s">
        <v>169</v>
      </c>
      <c r="G700" s="306">
        <v>200</v>
      </c>
      <c r="H700" s="307">
        <v>36646.2291</v>
      </c>
      <c r="I700" s="307">
        <v>31731.5356555095</v>
      </c>
    </row>
    <row r="701" s="298" customFormat="1" spans="1:9">
      <c r="A701" s="305">
        <v>39282</v>
      </c>
      <c r="B701" s="306" t="s">
        <v>1313</v>
      </c>
      <c r="C701" s="306" t="s">
        <v>1555</v>
      </c>
      <c r="D701" s="306" t="s">
        <v>1556</v>
      </c>
      <c r="E701" s="306" t="s">
        <v>100</v>
      </c>
      <c r="F701" s="306" t="s">
        <v>169</v>
      </c>
      <c r="G701" s="306">
        <v>1500</v>
      </c>
      <c r="H701" s="307">
        <v>255707.59455</v>
      </c>
      <c r="I701" s="307">
        <v>225401.614589809</v>
      </c>
    </row>
    <row r="702" s="298" customFormat="1" spans="1:9">
      <c r="A702" s="305">
        <v>39428</v>
      </c>
      <c r="B702" s="306" t="s">
        <v>1313</v>
      </c>
      <c r="C702" s="306" t="s">
        <v>1557</v>
      </c>
      <c r="D702" s="306" t="s">
        <v>1558</v>
      </c>
      <c r="E702" s="306" t="s">
        <v>219</v>
      </c>
      <c r="F702" s="306" t="s">
        <v>169</v>
      </c>
      <c r="G702" s="306">
        <v>1000</v>
      </c>
      <c r="H702" s="307">
        <v>185382.44235</v>
      </c>
      <c r="I702" s="307">
        <v>161788.101446037</v>
      </c>
    </row>
    <row r="703" s="298" customFormat="1" spans="1:9">
      <c r="A703" s="305">
        <v>39240</v>
      </c>
      <c r="B703" s="306" t="s">
        <v>1313</v>
      </c>
      <c r="C703" s="306" t="s">
        <v>1559</v>
      </c>
      <c r="D703" s="306" t="s">
        <v>1560</v>
      </c>
      <c r="E703" s="306" t="s">
        <v>422</v>
      </c>
      <c r="F703" s="306" t="s">
        <v>180</v>
      </c>
      <c r="G703" s="306">
        <v>1500</v>
      </c>
      <c r="H703" s="307">
        <v>190946.1411</v>
      </c>
      <c r="I703" s="307">
        <v>136117.028956689</v>
      </c>
    </row>
    <row r="704" s="298" customFormat="1" spans="1:9">
      <c r="A704" s="305">
        <v>39316</v>
      </c>
      <c r="B704" s="306" t="s">
        <v>1313</v>
      </c>
      <c r="C704" s="306" t="s">
        <v>1561</v>
      </c>
      <c r="D704" s="306" t="s">
        <v>1562</v>
      </c>
      <c r="E704" s="306" t="s">
        <v>100</v>
      </c>
      <c r="F704" s="306" t="s">
        <v>169</v>
      </c>
      <c r="G704" s="306">
        <v>250</v>
      </c>
      <c r="H704" s="307">
        <v>30767.2540875</v>
      </c>
      <c r="I704" s="307">
        <v>25468.2436097203</v>
      </c>
    </row>
    <row r="705" s="298" customFormat="1" spans="1:9">
      <c r="A705" s="305">
        <v>39343</v>
      </c>
      <c r="B705" s="306" t="s">
        <v>1313</v>
      </c>
      <c r="C705" s="306" t="s">
        <v>1563</v>
      </c>
      <c r="D705" s="306" t="s">
        <v>1564</v>
      </c>
      <c r="E705" s="306" t="s">
        <v>100</v>
      </c>
      <c r="F705" s="306" t="s">
        <v>169</v>
      </c>
      <c r="G705" s="306">
        <v>150</v>
      </c>
      <c r="H705" s="307">
        <v>19717.74837</v>
      </c>
      <c r="I705" s="307">
        <v>16130.8287659521</v>
      </c>
    </row>
    <row r="706" s="298" customFormat="1" spans="1:9">
      <c r="A706" s="305">
        <v>39286</v>
      </c>
      <c r="B706" s="306" t="s">
        <v>1313</v>
      </c>
      <c r="C706" s="306" t="s">
        <v>1565</v>
      </c>
      <c r="D706" s="306" t="s">
        <v>1566</v>
      </c>
      <c r="E706" s="306" t="s">
        <v>422</v>
      </c>
      <c r="F706" s="306" t="s">
        <v>180</v>
      </c>
      <c r="G706" s="306">
        <v>300</v>
      </c>
      <c r="H706" s="307">
        <v>36764.92134</v>
      </c>
      <c r="I706" s="307">
        <v>30525.3059357708</v>
      </c>
    </row>
    <row r="707" s="298" customFormat="1" spans="1:9">
      <c r="A707" s="305">
        <v>39413</v>
      </c>
      <c r="B707" s="306" t="s">
        <v>1313</v>
      </c>
      <c r="C707" s="306" t="s">
        <v>1567</v>
      </c>
      <c r="D707" s="306" t="s">
        <v>1568</v>
      </c>
      <c r="E707" s="306" t="s">
        <v>123</v>
      </c>
      <c r="F707" s="306" t="s">
        <v>183</v>
      </c>
      <c r="G707" s="306">
        <v>100</v>
      </c>
      <c r="H707" s="307">
        <v>13211.929965</v>
      </c>
      <c r="I707" s="307">
        <v>10841.6273742122</v>
      </c>
    </row>
    <row r="708" s="298" customFormat="1" spans="1:9">
      <c r="A708" s="305">
        <v>39126</v>
      </c>
      <c r="B708" s="306" t="s">
        <v>1313</v>
      </c>
      <c r="C708" s="306" t="s">
        <v>1569</v>
      </c>
      <c r="D708" s="306" t="s">
        <v>1570</v>
      </c>
      <c r="E708" s="306" t="s">
        <v>100</v>
      </c>
      <c r="F708" s="306" t="s">
        <v>169</v>
      </c>
      <c r="G708" s="306">
        <v>250</v>
      </c>
      <c r="H708" s="307">
        <v>27651.5827875</v>
      </c>
      <c r="I708" s="307">
        <v>19814.7932374339</v>
      </c>
    </row>
    <row r="709" s="298" customFormat="1" spans="1:9">
      <c r="A709" s="305">
        <v>39198</v>
      </c>
      <c r="B709" s="306" t="s">
        <v>1313</v>
      </c>
      <c r="C709" s="306" t="s">
        <v>1571</v>
      </c>
      <c r="D709" s="306" t="s">
        <v>1572</v>
      </c>
      <c r="E709" s="306" t="s">
        <v>422</v>
      </c>
      <c r="F709" s="306" t="s">
        <v>180</v>
      </c>
      <c r="G709" s="306">
        <v>100</v>
      </c>
      <c r="H709" s="307">
        <v>11527.98381</v>
      </c>
      <c r="I709" s="307">
        <v>8436.2968936577</v>
      </c>
    </row>
    <row r="710" s="298" customFormat="1" spans="1:9">
      <c r="A710" s="305">
        <v>39379</v>
      </c>
      <c r="B710" s="306" t="s">
        <v>1313</v>
      </c>
      <c r="C710" s="306" t="s">
        <v>1573</v>
      </c>
      <c r="D710" s="306" t="s">
        <v>1574</v>
      </c>
      <c r="E710" s="306" t="s">
        <v>100</v>
      </c>
      <c r="F710" s="306" t="s">
        <v>610</v>
      </c>
      <c r="G710" s="306">
        <v>250</v>
      </c>
      <c r="H710" s="307">
        <v>27651.5827875</v>
      </c>
      <c r="I710" s="307">
        <v>18334.4490745242</v>
      </c>
    </row>
    <row r="711" s="298" customFormat="1" spans="1:9">
      <c r="A711" s="305">
        <v>39416</v>
      </c>
      <c r="B711" s="306" t="s">
        <v>1313</v>
      </c>
      <c r="C711" s="306" t="s">
        <v>1575</v>
      </c>
      <c r="D711" s="306" t="s">
        <v>1576</v>
      </c>
      <c r="E711" s="306" t="s">
        <v>123</v>
      </c>
      <c r="F711" s="306" t="s">
        <v>180</v>
      </c>
      <c r="G711" s="306">
        <v>250</v>
      </c>
      <c r="H711" s="307">
        <v>79505.2551375</v>
      </c>
      <c r="I711" s="307">
        <v>67176.019008669</v>
      </c>
    </row>
    <row r="712" s="298" customFormat="1" spans="1:9">
      <c r="A712" s="305">
        <v>39416</v>
      </c>
      <c r="B712" s="306" t="s">
        <v>1313</v>
      </c>
      <c r="C712" s="306" t="s">
        <v>1577</v>
      </c>
      <c r="D712" s="306" t="s">
        <v>1578</v>
      </c>
      <c r="E712" s="306" t="s">
        <v>123</v>
      </c>
      <c r="F712" s="306" t="s">
        <v>180</v>
      </c>
      <c r="G712" s="306">
        <v>200</v>
      </c>
      <c r="H712" s="307">
        <v>25414.97589</v>
      </c>
      <c r="I712" s="307">
        <v>23111.6957915065</v>
      </c>
    </row>
    <row r="713" s="298" customFormat="1" spans="1:9">
      <c r="A713" s="305">
        <v>39384</v>
      </c>
      <c r="B713" s="306" t="s">
        <v>1313</v>
      </c>
      <c r="C713" s="306" t="s">
        <v>1579</v>
      </c>
      <c r="D713" s="306" t="s">
        <v>1580</v>
      </c>
      <c r="E713" s="306" t="s">
        <v>422</v>
      </c>
      <c r="F713" s="306" t="s">
        <v>180</v>
      </c>
      <c r="G713" s="306">
        <v>300</v>
      </c>
      <c r="H713" s="307">
        <v>23968.414215</v>
      </c>
      <c r="I713" s="307">
        <v>18769.3026651642</v>
      </c>
    </row>
    <row r="714" s="298" customFormat="1" spans="1:9">
      <c r="A714" s="305">
        <v>39428</v>
      </c>
      <c r="B714" s="306" t="s">
        <v>1313</v>
      </c>
      <c r="C714" s="306" t="s">
        <v>1581</v>
      </c>
      <c r="D714" s="306" t="s">
        <v>1582</v>
      </c>
      <c r="E714" s="306" t="s">
        <v>219</v>
      </c>
      <c r="F714" s="306" t="s">
        <v>180</v>
      </c>
      <c r="G714" s="306">
        <v>500</v>
      </c>
      <c r="H714" s="307">
        <v>53337.32535</v>
      </c>
      <c r="I714" s="307">
        <v>42334.4540578472</v>
      </c>
    </row>
    <row r="715" s="298" customFormat="1" spans="1:9">
      <c r="A715" s="305">
        <v>39428</v>
      </c>
      <c r="B715" s="306" t="s">
        <v>1313</v>
      </c>
      <c r="C715" s="306" t="s">
        <v>1583</v>
      </c>
      <c r="D715" s="306" t="s">
        <v>1584</v>
      </c>
      <c r="E715" s="306" t="s">
        <v>219</v>
      </c>
      <c r="F715" s="306" t="s">
        <v>180</v>
      </c>
      <c r="G715" s="306">
        <v>300</v>
      </c>
      <c r="H715" s="307">
        <v>36275.31585</v>
      </c>
      <c r="I715" s="307">
        <v>29715.5598092557</v>
      </c>
    </row>
    <row r="716" s="298" customFormat="1" spans="1:9">
      <c r="A716" s="305">
        <v>39428</v>
      </c>
      <c r="B716" s="306" t="s">
        <v>1313</v>
      </c>
      <c r="C716" s="306" t="s">
        <v>1585</v>
      </c>
      <c r="D716" s="306" t="s">
        <v>1586</v>
      </c>
      <c r="E716" s="306" t="s">
        <v>219</v>
      </c>
      <c r="F716" s="306" t="s">
        <v>180</v>
      </c>
      <c r="G716" s="306">
        <v>250</v>
      </c>
      <c r="H716" s="307">
        <v>33920.0167125</v>
      </c>
      <c r="I716" s="307">
        <v>27639.0131680085</v>
      </c>
    </row>
    <row r="717" s="298" customFormat="1" spans="1:9">
      <c r="A717" s="305">
        <v>39377</v>
      </c>
      <c r="B717" s="306" t="s">
        <v>1313</v>
      </c>
      <c r="C717" s="306" t="s">
        <v>1587</v>
      </c>
      <c r="D717" s="306" t="s">
        <v>1588</v>
      </c>
      <c r="E717" s="306" t="s">
        <v>219</v>
      </c>
      <c r="F717" s="306" t="s">
        <v>169</v>
      </c>
      <c r="G717" s="306">
        <v>1500</v>
      </c>
      <c r="H717" s="307">
        <v>16802.370225</v>
      </c>
      <c r="I717" s="307">
        <v>12298.8215445972</v>
      </c>
    </row>
    <row r="718" s="298" customFormat="1" spans="1:9">
      <c r="A718" s="305">
        <v>39195</v>
      </c>
      <c r="B718" s="306" t="s">
        <v>1313</v>
      </c>
      <c r="C718" s="306" t="s">
        <v>1589</v>
      </c>
      <c r="D718" s="306" t="s">
        <v>1590</v>
      </c>
      <c r="E718" s="306" t="s">
        <v>422</v>
      </c>
      <c r="F718" s="306" t="s">
        <v>180</v>
      </c>
      <c r="G718" s="306">
        <v>1500</v>
      </c>
      <c r="H718" s="307">
        <v>16802.370225</v>
      </c>
      <c r="I718" s="307">
        <v>12081.6902518732</v>
      </c>
    </row>
    <row r="719" s="298" customFormat="1" spans="1:9">
      <c r="A719" s="305">
        <v>39226</v>
      </c>
      <c r="B719" s="306" t="s">
        <v>1313</v>
      </c>
      <c r="C719" s="306" t="s">
        <v>1591</v>
      </c>
      <c r="D719" s="306" t="s">
        <v>1592</v>
      </c>
      <c r="E719" s="306" t="s">
        <v>422</v>
      </c>
      <c r="F719" s="306" t="s">
        <v>180</v>
      </c>
      <c r="G719" s="306">
        <v>2000</v>
      </c>
      <c r="H719" s="307">
        <v>22403.1603</v>
      </c>
      <c r="I719" s="307">
        <v>12340.3778931889</v>
      </c>
    </row>
    <row r="720" s="298" customFormat="1" spans="1:9">
      <c r="A720" s="305">
        <v>39420</v>
      </c>
      <c r="B720" s="306" t="s">
        <v>1448</v>
      </c>
      <c r="C720" s="306" t="s">
        <v>1593</v>
      </c>
      <c r="D720" s="306" t="s">
        <v>1594</v>
      </c>
      <c r="E720" s="306" t="s">
        <v>695</v>
      </c>
      <c r="F720" s="306" t="s">
        <v>183</v>
      </c>
      <c r="G720" s="306">
        <v>200</v>
      </c>
      <c r="H720" s="307">
        <v>19139.1237</v>
      </c>
      <c r="I720" s="307">
        <v>14395.8176947017</v>
      </c>
    </row>
    <row r="721" s="298" customFormat="1" spans="1:9">
      <c r="A721" s="305">
        <v>39420</v>
      </c>
      <c r="B721" s="306" t="s">
        <v>1448</v>
      </c>
      <c r="C721" s="306" t="s">
        <v>1595</v>
      </c>
      <c r="D721" s="306" t="s">
        <v>1596</v>
      </c>
      <c r="E721" s="306" t="s">
        <v>695</v>
      </c>
      <c r="F721" s="306" t="s">
        <v>183</v>
      </c>
      <c r="G721" s="306">
        <v>100</v>
      </c>
      <c r="H721" s="307">
        <v>8582.932605</v>
      </c>
      <c r="I721" s="307">
        <v>6604.12311692874</v>
      </c>
    </row>
    <row r="722" s="298" customFormat="1" spans="1:9">
      <c r="A722" s="305">
        <v>39420</v>
      </c>
      <c r="B722" s="306" t="s">
        <v>1448</v>
      </c>
      <c r="C722" s="306" t="s">
        <v>1597</v>
      </c>
      <c r="D722" s="306" t="s">
        <v>1598</v>
      </c>
      <c r="E722" s="306" t="s">
        <v>695</v>
      </c>
      <c r="F722" s="306" t="s">
        <v>183</v>
      </c>
      <c r="G722" s="306">
        <v>100</v>
      </c>
      <c r="H722" s="307">
        <v>9183.81207</v>
      </c>
      <c r="I722" s="307">
        <v>7141.55143307599</v>
      </c>
    </row>
    <row r="723" s="298" customFormat="1" spans="1:9">
      <c r="A723" s="305">
        <v>39420</v>
      </c>
      <c r="B723" s="306" t="s">
        <v>1448</v>
      </c>
      <c r="C723" s="306" t="s">
        <v>1599</v>
      </c>
      <c r="D723" s="306" t="s">
        <v>1600</v>
      </c>
      <c r="E723" s="306" t="s">
        <v>695</v>
      </c>
      <c r="F723" s="306" t="s">
        <v>183</v>
      </c>
      <c r="G723" s="306">
        <v>500</v>
      </c>
      <c r="H723" s="307">
        <v>86274.42195</v>
      </c>
      <c r="I723" s="307">
        <v>74655.7700003886</v>
      </c>
    </row>
    <row r="724" s="298" customFormat="1" spans="1:9">
      <c r="A724" s="305">
        <v>39282</v>
      </c>
      <c r="B724" s="306" t="s">
        <v>1448</v>
      </c>
      <c r="C724" s="306" t="s">
        <v>1601</v>
      </c>
      <c r="D724" s="306" t="s">
        <v>1602</v>
      </c>
      <c r="E724" s="306" t="s">
        <v>123</v>
      </c>
      <c r="F724" s="306" t="s">
        <v>183</v>
      </c>
      <c r="G724" s="306">
        <v>250</v>
      </c>
      <c r="H724" s="307">
        <v>30377.795175</v>
      </c>
      <c r="I724" s="307">
        <v>27668.5637485733</v>
      </c>
    </row>
    <row r="725" s="298" customFormat="1" spans="1:9">
      <c r="A725" s="305">
        <v>39316</v>
      </c>
      <c r="B725" s="306" t="s">
        <v>1448</v>
      </c>
      <c r="C725" s="306" t="s">
        <v>1603</v>
      </c>
      <c r="D725" s="306" t="s">
        <v>1604</v>
      </c>
      <c r="E725" s="306" t="s">
        <v>123</v>
      </c>
      <c r="F725" s="306" t="s">
        <v>183</v>
      </c>
      <c r="G725" s="306">
        <v>100</v>
      </c>
      <c r="H725" s="307">
        <v>18308.27802</v>
      </c>
      <c r="I725" s="307">
        <v>18135.2651388196</v>
      </c>
    </row>
    <row r="726" s="298" customFormat="1" spans="1:9">
      <c r="A726" s="305">
        <v>39413</v>
      </c>
      <c r="B726" s="306" t="s">
        <v>1448</v>
      </c>
      <c r="C726" s="306" t="s">
        <v>1605</v>
      </c>
      <c r="D726" s="306" t="s">
        <v>1606</v>
      </c>
      <c r="E726" s="306" t="s">
        <v>422</v>
      </c>
      <c r="F726" s="306" t="s">
        <v>180</v>
      </c>
      <c r="G726" s="306">
        <v>100</v>
      </c>
      <c r="H726" s="307">
        <v>8582.932605</v>
      </c>
      <c r="I726" s="307">
        <v>6600.41313789877</v>
      </c>
    </row>
    <row r="727" s="298" customFormat="1" spans="1:9">
      <c r="A727" s="305">
        <v>39276</v>
      </c>
      <c r="B727" s="306" t="s">
        <v>1448</v>
      </c>
      <c r="C727" s="306" t="s">
        <v>1607</v>
      </c>
      <c r="D727" s="306" t="s">
        <v>1608</v>
      </c>
      <c r="E727" s="306" t="s">
        <v>422</v>
      </c>
      <c r="F727" s="306" t="s">
        <v>145</v>
      </c>
      <c r="G727" s="306">
        <v>500</v>
      </c>
      <c r="H727" s="307">
        <v>55303.165575</v>
      </c>
      <c r="I727" s="307">
        <v>39179.6035050233</v>
      </c>
    </row>
    <row r="728" s="298" customFormat="1" spans="1:9">
      <c r="A728" s="305">
        <v>39377</v>
      </c>
      <c r="B728" s="306" t="s">
        <v>1448</v>
      </c>
      <c r="C728" s="306" t="s">
        <v>1609</v>
      </c>
      <c r="D728" s="306" t="s">
        <v>1610</v>
      </c>
      <c r="E728" s="306" t="s">
        <v>100</v>
      </c>
      <c r="F728" s="306" t="s">
        <v>169</v>
      </c>
      <c r="G728" s="306">
        <v>818</v>
      </c>
      <c r="H728" s="307">
        <v>106799.277552</v>
      </c>
      <c r="I728" s="307">
        <v>83158.6316170273</v>
      </c>
    </row>
    <row r="729" s="298" customFormat="1" spans="1:9">
      <c r="A729" s="305">
        <v>39428</v>
      </c>
      <c r="B729" s="306" t="s">
        <v>1448</v>
      </c>
      <c r="C729" s="306" t="s">
        <v>1611</v>
      </c>
      <c r="D729" s="306" t="s">
        <v>1612</v>
      </c>
      <c r="E729" s="306" t="s">
        <v>100</v>
      </c>
      <c r="F729" s="306" t="s">
        <v>169</v>
      </c>
      <c r="G729" s="306">
        <v>818</v>
      </c>
      <c r="H729" s="307">
        <v>106799.277552</v>
      </c>
      <c r="I729" s="307">
        <v>82966.8720495847</v>
      </c>
    </row>
    <row r="730" s="298" customFormat="1" spans="1:9">
      <c r="A730" s="305">
        <v>39377</v>
      </c>
      <c r="B730" s="306" t="s">
        <v>1448</v>
      </c>
      <c r="C730" s="306" t="s">
        <v>1613</v>
      </c>
      <c r="D730" s="306" t="s">
        <v>1614</v>
      </c>
      <c r="E730" s="306" t="s">
        <v>123</v>
      </c>
      <c r="F730" s="306" t="s">
        <v>183</v>
      </c>
      <c r="G730" s="306">
        <v>818</v>
      </c>
      <c r="H730" s="307">
        <v>106799.277552</v>
      </c>
      <c r="I730" s="307">
        <v>83347.4203771068</v>
      </c>
    </row>
    <row r="731" s="298" customFormat="1" spans="1:9">
      <c r="A731" s="305">
        <v>39168</v>
      </c>
      <c r="B731" s="306" t="s">
        <v>1448</v>
      </c>
      <c r="C731" s="306" t="s">
        <v>1615</v>
      </c>
      <c r="D731" s="306" t="s">
        <v>1616</v>
      </c>
      <c r="E731" s="306" t="s">
        <v>422</v>
      </c>
      <c r="F731" s="306" t="s">
        <v>610</v>
      </c>
      <c r="G731" s="306">
        <v>750</v>
      </c>
      <c r="H731" s="307">
        <v>68155.3096875</v>
      </c>
      <c r="I731" s="307">
        <v>57389.5259220083</v>
      </c>
    </row>
    <row r="732" s="298" customFormat="1" spans="1:9">
      <c r="A732" s="305">
        <v>39428</v>
      </c>
      <c r="B732" s="306" t="s">
        <v>1448</v>
      </c>
      <c r="C732" s="306" t="s">
        <v>1617</v>
      </c>
      <c r="D732" s="306" t="s">
        <v>1618</v>
      </c>
      <c r="E732" s="306" t="s">
        <v>123</v>
      </c>
      <c r="F732" s="306" t="s">
        <v>183</v>
      </c>
      <c r="G732" s="306">
        <v>250</v>
      </c>
      <c r="H732" s="307">
        <v>15689.630475</v>
      </c>
      <c r="I732" s="307">
        <v>13945.4277774407</v>
      </c>
    </row>
    <row r="733" s="298" customFormat="1" spans="1:9">
      <c r="A733" s="305">
        <v>39377</v>
      </c>
      <c r="B733" s="306" t="s">
        <v>1448</v>
      </c>
      <c r="C733" s="306" t="s">
        <v>1619</v>
      </c>
      <c r="D733" s="306" t="s">
        <v>1620</v>
      </c>
      <c r="E733" s="306" t="s">
        <v>123</v>
      </c>
      <c r="F733" s="306" t="s">
        <v>183</v>
      </c>
      <c r="G733" s="306">
        <v>600</v>
      </c>
      <c r="H733" s="307">
        <v>81408.04011</v>
      </c>
      <c r="I733" s="307">
        <v>66048.5141658662</v>
      </c>
    </row>
    <row r="734" s="298" customFormat="1" spans="1:9">
      <c r="A734" s="305">
        <v>39413</v>
      </c>
      <c r="B734" s="306" t="s">
        <v>1448</v>
      </c>
      <c r="C734" s="306" t="s">
        <v>1621</v>
      </c>
      <c r="D734" s="306" t="s">
        <v>1622</v>
      </c>
      <c r="E734" s="306" t="s">
        <v>123</v>
      </c>
      <c r="F734" s="306" t="s">
        <v>183</v>
      </c>
      <c r="G734" s="306">
        <v>150</v>
      </c>
      <c r="H734" s="307">
        <v>2147.5877175</v>
      </c>
      <c r="I734" s="307">
        <v>1836.41960188559</v>
      </c>
    </row>
    <row r="735" s="298" customFormat="1" spans="1:9">
      <c r="A735" s="305">
        <v>39436</v>
      </c>
      <c r="B735" s="306" t="s">
        <v>1448</v>
      </c>
      <c r="C735" s="306" t="s">
        <v>1623</v>
      </c>
      <c r="D735" s="306" t="s">
        <v>1624</v>
      </c>
      <c r="E735" s="306" t="s">
        <v>422</v>
      </c>
      <c r="F735" s="306" t="s">
        <v>169</v>
      </c>
      <c r="G735" s="306">
        <v>150</v>
      </c>
      <c r="H735" s="307">
        <v>2147.5877175</v>
      </c>
      <c r="I735" s="307">
        <v>1877.74869234825</v>
      </c>
    </row>
    <row r="736" s="298" customFormat="1" spans="1:9">
      <c r="A736" s="305">
        <v>39416</v>
      </c>
      <c r="B736" s="306" t="s">
        <v>1448</v>
      </c>
      <c r="C736" s="306" t="s">
        <v>1625</v>
      </c>
      <c r="D736" s="306" t="s">
        <v>1626</v>
      </c>
      <c r="E736" s="306" t="s">
        <v>123</v>
      </c>
      <c r="F736" s="306" t="s">
        <v>180</v>
      </c>
      <c r="G736" s="306">
        <v>200</v>
      </c>
      <c r="H736" s="307">
        <v>2863.45029</v>
      </c>
      <c r="I736" s="307">
        <v>2122.27277681747</v>
      </c>
    </row>
    <row r="737" s="298" customFormat="1" spans="1:9">
      <c r="A737" s="305">
        <v>39416</v>
      </c>
      <c r="B737" s="306" t="s">
        <v>1448</v>
      </c>
      <c r="C737" s="306" t="s">
        <v>1627</v>
      </c>
      <c r="D737" s="306" t="s">
        <v>1628</v>
      </c>
      <c r="E737" s="306" t="s">
        <v>123</v>
      </c>
      <c r="F737" s="306" t="s">
        <v>180</v>
      </c>
      <c r="G737" s="306">
        <v>500</v>
      </c>
      <c r="H737" s="307">
        <v>7232.808375</v>
      </c>
      <c r="I737" s="307">
        <v>5227.49209641368</v>
      </c>
    </row>
    <row r="738" s="298" customFormat="1" spans="1:9">
      <c r="A738" s="305">
        <v>39428</v>
      </c>
      <c r="B738" s="306" t="s">
        <v>1448</v>
      </c>
      <c r="C738" s="306" t="s">
        <v>1629</v>
      </c>
      <c r="D738" s="306" t="s">
        <v>1630</v>
      </c>
      <c r="E738" s="306" t="s">
        <v>123</v>
      </c>
      <c r="F738" s="306" t="s">
        <v>180</v>
      </c>
      <c r="G738" s="306">
        <v>250</v>
      </c>
      <c r="H738" s="307">
        <v>6490.981875</v>
      </c>
      <c r="I738" s="307">
        <v>4556.03114314981</v>
      </c>
    </row>
    <row r="739" s="298" customFormat="1" spans="1:9">
      <c r="A739" s="305">
        <v>39343</v>
      </c>
      <c r="B739" s="306" t="s">
        <v>1448</v>
      </c>
      <c r="C739" s="306" t="s">
        <v>1631</v>
      </c>
      <c r="D739" s="306" t="s">
        <v>1632</v>
      </c>
      <c r="E739" s="306" t="s">
        <v>123</v>
      </c>
      <c r="F739" s="306" t="s">
        <v>183</v>
      </c>
      <c r="G739" s="306">
        <v>200</v>
      </c>
      <c r="H739" s="307">
        <v>5534.02569</v>
      </c>
      <c r="I739" s="307">
        <v>3655.23844584987</v>
      </c>
    </row>
    <row r="740" s="298" customFormat="1" spans="1:9">
      <c r="A740" s="305">
        <v>39413</v>
      </c>
      <c r="B740" s="306" t="s">
        <v>1448</v>
      </c>
      <c r="C740" s="306" t="s">
        <v>1633</v>
      </c>
      <c r="D740" s="306" t="s">
        <v>1634</v>
      </c>
      <c r="E740" s="306" t="s">
        <v>219</v>
      </c>
      <c r="F740" s="306" t="s">
        <v>169</v>
      </c>
      <c r="G740" s="306">
        <v>400</v>
      </c>
      <c r="H740" s="307">
        <v>86645.3352</v>
      </c>
      <c r="I740" s="307">
        <v>78565.2074080942</v>
      </c>
    </row>
    <row r="741" s="298" customFormat="1" spans="1:9">
      <c r="A741" s="305">
        <v>39157</v>
      </c>
      <c r="B741" s="306" t="s">
        <v>1448</v>
      </c>
      <c r="C741" s="306" t="s">
        <v>1635</v>
      </c>
      <c r="D741" s="306" t="s">
        <v>1636</v>
      </c>
      <c r="E741" s="306" t="s">
        <v>123</v>
      </c>
      <c r="F741" s="306" t="s">
        <v>169</v>
      </c>
      <c r="G741" s="306">
        <v>300</v>
      </c>
      <c r="H741" s="307">
        <v>15578.3565</v>
      </c>
      <c r="I741" s="307">
        <v>16763.5975165498</v>
      </c>
    </row>
    <row r="742" s="298" customFormat="1" spans="1:9">
      <c r="A742" s="305">
        <v>39226</v>
      </c>
      <c r="B742" s="306" t="s">
        <v>1637</v>
      </c>
      <c r="C742" s="306" t="s">
        <v>1638</v>
      </c>
      <c r="D742" s="306" t="s">
        <v>1639</v>
      </c>
      <c r="E742" s="306" t="s">
        <v>422</v>
      </c>
      <c r="F742" s="306" t="s">
        <v>183</v>
      </c>
      <c r="G742" s="306">
        <v>152</v>
      </c>
      <c r="H742" s="307">
        <v>26272.527324</v>
      </c>
      <c r="I742" s="307">
        <v>24390.0009298146</v>
      </c>
    </row>
    <row r="743" s="298" customFormat="1" spans="1:9">
      <c r="A743" s="305">
        <v>39443</v>
      </c>
      <c r="B743" s="306" t="s">
        <v>1637</v>
      </c>
      <c r="C743" s="306" t="s">
        <v>1640</v>
      </c>
      <c r="D743" s="306" t="s">
        <v>1641</v>
      </c>
      <c r="E743" s="306" t="s">
        <v>422</v>
      </c>
      <c r="F743" s="306" t="s">
        <v>180</v>
      </c>
      <c r="G743" s="306">
        <v>244</v>
      </c>
      <c r="H743" s="307">
        <v>41595.070812</v>
      </c>
      <c r="I743" s="307">
        <v>37113.4867167343</v>
      </c>
    </row>
    <row r="744" s="298" customFormat="1" spans="1:9">
      <c r="A744" s="305">
        <v>39413</v>
      </c>
      <c r="B744" s="306" t="s">
        <v>1637</v>
      </c>
      <c r="C744" s="306" t="s">
        <v>1642</v>
      </c>
      <c r="D744" s="306" t="s">
        <v>1643</v>
      </c>
      <c r="E744" s="306" t="s">
        <v>100</v>
      </c>
      <c r="F744" s="306" t="s">
        <v>169</v>
      </c>
      <c r="G744" s="306">
        <v>152</v>
      </c>
      <c r="H744" s="307">
        <v>28178.162472</v>
      </c>
      <c r="I744" s="307">
        <v>24916.418771931</v>
      </c>
    </row>
    <row r="745" s="298" customFormat="1" spans="1:9">
      <c r="A745" s="305">
        <v>39178</v>
      </c>
      <c r="B745" s="306" t="s">
        <v>1637</v>
      </c>
      <c r="C745" s="306" t="s">
        <v>1644</v>
      </c>
      <c r="D745" s="306" t="s">
        <v>1645</v>
      </c>
      <c r="E745" s="306" t="s">
        <v>422</v>
      </c>
      <c r="F745" s="306" t="s">
        <v>610</v>
      </c>
      <c r="G745" s="306">
        <v>208</v>
      </c>
      <c r="H745" s="307">
        <v>28082.583984</v>
      </c>
      <c r="I745" s="307">
        <v>24210.6584351705</v>
      </c>
    </row>
    <row r="746" s="298" customFormat="1" spans="1:9">
      <c r="A746" s="305">
        <v>39398</v>
      </c>
      <c r="B746" s="306" t="s">
        <v>1637</v>
      </c>
      <c r="C746" s="306" t="s">
        <v>1646</v>
      </c>
      <c r="D746" s="306" t="s">
        <v>1647</v>
      </c>
      <c r="E746" s="306" t="s">
        <v>422</v>
      </c>
      <c r="F746" s="306" t="s">
        <v>180</v>
      </c>
      <c r="G746" s="306">
        <v>160</v>
      </c>
      <c r="H746" s="307">
        <v>22658.348616</v>
      </c>
      <c r="I746" s="307">
        <v>19935.1782695822</v>
      </c>
    </row>
    <row r="747" s="298" customFormat="1" spans="1:9">
      <c r="A747" s="305">
        <v>39170</v>
      </c>
      <c r="B747" s="306" t="s">
        <v>1637</v>
      </c>
      <c r="C747" s="306" t="s">
        <v>1648</v>
      </c>
      <c r="D747" s="306" t="s">
        <v>1649</v>
      </c>
      <c r="E747" s="306" t="s">
        <v>422</v>
      </c>
      <c r="F747" s="306" t="s">
        <v>610</v>
      </c>
      <c r="G747" s="306">
        <v>96</v>
      </c>
      <c r="H747" s="307">
        <v>11814.641187</v>
      </c>
      <c r="I747" s="307">
        <v>9845.0758145436</v>
      </c>
    </row>
    <row r="748" s="298" customFormat="1" spans="1:9">
      <c r="A748" s="305">
        <v>39178</v>
      </c>
      <c r="B748" s="306" t="s">
        <v>1637</v>
      </c>
      <c r="C748" s="306" t="s">
        <v>1650</v>
      </c>
      <c r="D748" s="306" t="s">
        <v>1651</v>
      </c>
      <c r="E748" s="306" t="s">
        <v>422</v>
      </c>
      <c r="F748" s="306" t="s">
        <v>169</v>
      </c>
      <c r="G748" s="306">
        <v>168</v>
      </c>
      <c r="H748" s="307">
        <v>20588.340333</v>
      </c>
      <c r="I748" s="307">
        <v>16876.8446546558</v>
      </c>
    </row>
    <row r="749" s="298" customFormat="1" spans="1:9">
      <c r="A749" s="305">
        <v>39162</v>
      </c>
      <c r="B749" s="306" t="s">
        <v>1637</v>
      </c>
      <c r="C749" s="306" t="s">
        <v>1652</v>
      </c>
      <c r="D749" s="306" t="s">
        <v>1653</v>
      </c>
      <c r="E749" s="306" t="s">
        <v>100</v>
      </c>
      <c r="F749" s="306" t="s">
        <v>183</v>
      </c>
      <c r="G749" s="306">
        <v>20</v>
      </c>
      <c r="H749" s="307">
        <v>2430.223614</v>
      </c>
      <c r="I749" s="307">
        <v>2164.040066439</v>
      </c>
    </row>
    <row r="750" s="298" customFormat="1" spans="1:9">
      <c r="A750" s="305">
        <v>39191</v>
      </c>
      <c r="B750" s="306" t="s">
        <v>1637</v>
      </c>
      <c r="C750" s="306" t="s">
        <v>1654</v>
      </c>
      <c r="D750" s="306" t="s">
        <v>1655</v>
      </c>
      <c r="E750" s="306" t="s">
        <v>422</v>
      </c>
      <c r="F750" s="306" t="s">
        <v>169</v>
      </c>
      <c r="G750" s="306">
        <v>280</v>
      </c>
      <c r="H750" s="307">
        <v>25444.64895</v>
      </c>
      <c r="I750" s="307">
        <v>22020.7103073871</v>
      </c>
    </row>
    <row r="751" s="298" customFormat="1" spans="1:9">
      <c r="A751" s="305">
        <v>39164</v>
      </c>
      <c r="B751" s="306" t="s">
        <v>1637</v>
      </c>
      <c r="C751" s="306" t="s">
        <v>1656</v>
      </c>
      <c r="D751" s="306" t="s">
        <v>1657</v>
      </c>
      <c r="E751" s="306" t="s">
        <v>123</v>
      </c>
      <c r="F751" s="306" t="s">
        <v>183</v>
      </c>
      <c r="G751" s="306">
        <v>164</v>
      </c>
      <c r="H751" s="307">
        <v>17494.61148</v>
      </c>
      <c r="I751" s="307">
        <v>14029.4171763124</v>
      </c>
    </row>
    <row r="752" s="298" customFormat="1" spans="1:9">
      <c r="A752" s="305">
        <v>39274</v>
      </c>
      <c r="B752" s="306" t="s">
        <v>1637</v>
      </c>
      <c r="C752" s="306" t="s">
        <v>1658</v>
      </c>
      <c r="D752" s="306" t="s">
        <v>1659</v>
      </c>
      <c r="E752" s="306" t="s">
        <v>422</v>
      </c>
      <c r="F752" s="306" t="s">
        <v>180</v>
      </c>
      <c r="G752" s="306">
        <v>100</v>
      </c>
      <c r="H752" s="307">
        <v>7989.471405</v>
      </c>
      <c r="I752" s="307">
        <v>6421.66085258462</v>
      </c>
    </row>
    <row r="753" s="298" customFormat="1" spans="1:9">
      <c r="A753" s="305">
        <v>39349</v>
      </c>
      <c r="B753" s="306" t="s">
        <v>1637</v>
      </c>
      <c r="C753" s="306" t="s">
        <v>1660</v>
      </c>
      <c r="D753" s="306" t="s">
        <v>1661</v>
      </c>
      <c r="E753" s="306" t="s">
        <v>422</v>
      </c>
      <c r="F753" s="306" t="s">
        <v>610</v>
      </c>
      <c r="G753" s="306">
        <v>14</v>
      </c>
      <c r="H753" s="307">
        <v>1705.341993</v>
      </c>
      <c r="I753" s="307">
        <v>1436.0768940434</v>
      </c>
    </row>
    <row r="754" s="298" customFormat="1" spans="1:9">
      <c r="A754" s="305">
        <v>39162</v>
      </c>
      <c r="B754" s="306" t="s">
        <v>1637</v>
      </c>
      <c r="C754" s="306" t="s">
        <v>1662</v>
      </c>
      <c r="D754" s="306" t="s">
        <v>1663</v>
      </c>
      <c r="E754" s="306" t="s">
        <v>422</v>
      </c>
      <c r="F754" s="306" t="s">
        <v>610</v>
      </c>
      <c r="G754" s="306">
        <v>24</v>
      </c>
      <c r="H754" s="307">
        <v>3281.21574</v>
      </c>
      <c r="I754" s="307">
        <v>2736.82887530127</v>
      </c>
    </row>
    <row r="755" s="298" customFormat="1" spans="1:9">
      <c r="A755" s="305">
        <v>39188</v>
      </c>
      <c r="B755" s="306" t="s">
        <v>1637</v>
      </c>
      <c r="C755" s="306" t="s">
        <v>1664</v>
      </c>
      <c r="D755" s="306" t="s">
        <v>1665</v>
      </c>
      <c r="E755" s="306" t="s">
        <v>422</v>
      </c>
      <c r="F755" s="306" t="s">
        <v>183</v>
      </c>
      <c r="G755" s="306">
        <v>34</v>
      </c>
      <c r="H755" s="307">
        <v>5967.564714</v>
      </c>
      <c r="I755" s="307">
        <v>4490.44942596304</v>
      </c>
    </row>
    <row r="756" s="298" customFormat="1" spans="1:9">
      <c r="A756" s="305">
        <v>39269</v>
      </c>
      <c r="B756" s="306" t="s">
        <v>1637</v>
      </c>
      <c r="C756" s="306" t="s">
        <v>1666</v>
      </c>
      <c r="D756" s="306" t="s">
        <v>1667</v>
      </c>
      <c r="E756" s="306" t="s">
        <v>422</v>
      </c>
      <c r="F756" s="306" t="s">
        <v>169</v>
      </c>
      <c r="G756" s="306">
        <v>33</v>
      </c>
      <c r="H756" s="307">
        <v>6044.168061</v>
      </c>
      <c r="I756" s="307">
        <v>4691.05025499824</v>
      </c>
    </row>
    <row r="757" s="298" customFormat="1" spans="1:9">
      <c r="A757" s="305">
        <v>39237</v>
      </c>
      <c r="B757" s="306" t="s">
        <v>1637</v>
      </c>
      <c r="C757" s="306" t="s">
        <v>1668</v>
      </c>
      <c r="D757" s="306" t="s">
        <v>1669</v>
      </c>
      <c r="E757" s="306" t="s">
        <v>422</v>
      </c>
      <c r="F757" s="306" t="s">
        <v>610</v>
      </c>
      <c r="G757" s="306">
        <v>24</v>
      </c>
      <c r="H757" s="307">
        <v>1796.391435</v>
      </c>
      <c r="I757" s="307">
        <v>1287.02917661019</v>
      </c>
    </row>
    <row r="758" s="298" customFormat="1" spans="1:9">
      <c r="A758" s="305">
        <v>39343</v>
      </c>
      <c r="B758" s="306" t="s">
        <v>1637</v>
      </c>
      <c r="C758" s="306" t="s">
        <v>1670</v>
      </c>
      <c r="D758" s="306" t="s">
        <v>1671</v>
      </c>
      <c r="E758" s="306" t="s">
        <v>123</v>
      </c>
      <c r="F758" s="306" t="s">
        <v>183</v>
      </c>
      <c r="G758" s="306">
        <v>312</v>
      </c>
      <c r="H758" s="307">
        <v>27334.198176</v>
      </c>
      <c r="I758" s="307">
        <v>19508.0723280627</v>
      </c>
    </row>
    <row r="759" s="298" customFormat="1" spans="1:9">
      <c r="A759" s="305">
        <v>39216</v>
      </c>
      <c r="B759" s="306" t="s">
        <v>1637</v>
      </c>
      <c r="C759" s="306" t="s">
        <v>1672</v>
      </c>
      <c r="D759" s="306" t="s">
        <v>1673</v>
      </c>
      <c r="E759" s="306" t="s">
        <v>422</v>
      </c>
      <c r="F759" s="306" t="s">
        <v>610</v>
      </c>
      <c r="G759" s="306">
        <v>150</v>
      </c>
      <c r="H759" s="307">
        <v>13619.93454</v>
      </c>
      <c r="I759" s="307">
        <v>9801.67252484104</v>
      </c>
    </row>
    <row r="760" s="298" customFormat="1" spans="1:9">
      <c r="A760" s="305">
        <v>39428</v>
      </c>
      <c r="B760" s="306" t="s">
        <v>1637</v>
      </c>
      <c r="C760" s="306" t="s">
        <v>1674</v>
      </c>
      <c r="D760" s="306" t="s">
        <v>1675</v>
      </c>
      <c r="E760" s="306" t="s">
        <v>219</v>
      </c>
      <c r="F760" s="306" t="s">
        <v>180</v>
      </c>
      <c r="G760" s="306">
        <v>120</v>
      </c>
      <c r="H760" s="307">
        <v>11643.708744</v>
      </c>
      <c r="I760" s="307">
        <v>8809.97526741055</v>
      </c>
    </row>
    <row r="761" s="298" customFormat="1" spans="1:9">
      <c r="A761" s="305">
        <v>39309</v>
      </c>
      <c r="B761" s="306" t="s">
        <v>1637</v>
      </c>
      <c r="C761" s="306" t="s">
        <v>1676</v>
      </c>
      <c r="D761" s="306" t="s">
        <v>1677</v>
      </c>
      <c r="E761" s="306" t="s">
        <v>100</v>
      </c>
      <c r="F761" s="306" t="s">
        <v>183</v>
      </c>
      <c r="G761" s="306">
        <v>70</v>
      </c>
      <c r="H761" s="307">
        <v>6973.94997</v>
      </c>
      <c r="I761" s="307">
        <v>5367.00758611025</v>
      </c>
    </row>
    <row r="762" s="298" customFormat="1" spans="1:9">
      <c r="A762" s="305">
        <v>39162</v>
      </c>
      <c r="B762" s="306" t="s">
        <v>1637</v>
      </c>
      <c r="C762" s="306" t="s">
        <v>1678</v>
      </c>
      <c r="D762" s="306" t="s">
        <v>1679</v>
      </c>
      <c r="E762" s="306" t="s">
        <v>123</v>
      </c>
      <c r="F762" s="306" t="s">
        <v>183</v>
      </c>
      <c r="G762" s="306">
        <v>70</v>
      </c>
      <c r="H762" s="307">
        <v>7846.337934</v>
      </c>
      <c r="I762" s="307">
        <v>5757.09006807813</v>
      </c>
    </row>
    <row r="763" s="298" customFormat="1" spans="1:9">
      <c r="A763" s="305">
        <v>39395</v>
      </c>
      <c r="B763" s="306" t="s">
        <v>1637</v>
      </c>
      <c r="C763" s="306" t="s">
        <v>1680</v>
      </c>
      <c r="D763" s="306" t="s">
        <v>1681</v>
      </c>
      <c r="E763" s="306" t="s">
        <v>422</v>
      </c>
      <c r="F763" s="306" t="s">
        <v>169</v>
      </c>
      <c r="G763" s="306">
        <v>24</v>
      </c>
      <c r="H763" s="307">
        <v>2804.10417</v>
      </c>
      <c r="I763" s="307">
        <v>1935.77823165567</v>
      </c>
    </row>
    <row r="764" s="298" customFormat="1" spans="1:9">
      <c r="A764" s="305">
        <v>39223</v>
      </c>
      <c r="B764" s="306" t="s">
        <v>1637</v>
      </c>
      <c r="C764" s="306" t="s">
        <v>1682</v>
      </c>
      <c r="D764" s="306" t="s">
        <v>1683</v>
      </c>
      <c r="E764" s="306" t="s">
        <v>422</v>
      </c>
      <c r="F764" s="306" t="s">
        <v>183</v>
      </c>
      <c r="G764" s="306">
        <v>39</v>
      </c>
      <c r="H764" s="307">
        <v>6920.382288</v>
      </c>
      <c r="I764" s="307">
        <v>5108.91555121825</v>
      </c>
    </row>
    <row r="765" s="298" customFormat="1" spans="1:9">
      <c r="A765" s="305">
        <v>39168</v>
      </c>
      <c r="B765" s="306" t="s">
        <v>1637</v>
      </c>
      <c r="C765" s="306" t="s">
        <v>1684</v>
      </c>
      <c r="D765" s="306" t="s">
        <v>1685</v>
      </c>
      <c r="E765" s="306" t="s">
        <v>422</v>
      </c>
      <c r="F765" s="306" t="s">
        <v>183</v>
      </c>
      <c r="G765" s="306">
        <v>151</v>
      </c>
      <c r="H765" s="307">
        <v>25931.677569</v>
      </c>
      <c r="I765" s="307">
        <v>18451.8865489332</v>
      </c>
    </row>
    <row r="766" s="298" customFormat="1" spans="1:9">
      <c r="A766" s="305">
        <v>39114</v>
      </c>
      <c r="B766" s="306" t="s">
        <v>1637</v>
      </c>
      <c r="C766" s="306" t="s">
        <v>1686</v>
      </c>
      <c r="D766" s="306" t="s">
        <v>1687</v>
      </c>
      <c r="E766" s="306" t="s">
        <v>422</v>
      </c>
      <c r="F766" s="306" t="s">
        <v>145</v>
      </c>
      <c r="G766" s="306">
        <v>42</v>
      </c>
      <c r="H766" s="307">
        <v>8832.967179</v>
      </c>
      <c r="I766" s="307">
        <v>5600.0087048034</v>
      </c>
    </row>
    <row r="767" s="298" customFormat="1" spans="1:9">
      <c r="A767" s="305">
        <v>39416</v>
      </c>
      <c r="B767" s="306" t="s">
        <v>1637</v>
      </c>
      <c r="C767" s="306" t="s">
        <v>1688</v>
      </c>
      <c r="D767" s="306" t="s">
        <v>1689</v>
      </c>
      <c r="E767" s="306" t="s">
        <v>123</v>
      </c>
      <c r="F767" s="306" t="s">
        <v>180</v>
      </c>
      <c r="G767" s="306">
        <v>16</v>
      </c>
      <c r="H767" s="307">
        <v>3470.576715</v>
      </c>
      <c r="I767" s="307">
        <v>2560.74230066308</v>
      </c>
    </row>
    <row r="768" s="298" customFormat="1" spans="1:9">
      <c r="A768" s="305">
        <v>39198</v>
      </c>
      <c r="B768" s="306" t="s">
        <v>1637</v>
      </c>
      <c r="C768" s="306" t="s">
        <v>1690</v>
      </c>
      <c r="D768" s="306" t="s">
        <v>1691</v>
      </c>
      <c r="E768" s="306" t="s">
        <v>422</v>
      </c>
      <c r="F768" s="306" t="s">
        <v>180</v>
      </c>
      <c r="G768" s="306">
        <v>4</v>
      </c>
      <c r="H768" s="307">
        <v>903.857025</v>
      </c>
      <c r="I768" s="307">
        <v>661.90540019998</v>
      </c>
    </row>
    <row r="769" s="298" customFormat="1" spans="1:9">
      <c r="A769" s="305">
        <v>39239</v>
      </c>
      <c r="B769" s="306" t="s">
        <v>1637</v>
      </c>
      <c r="C769" s="306" t="s">
        <v>1692</v>
      </c>
      <c r="D769" s="306" t="s">
        <v>1693</v>
      </c>
      <c r="E769" s="306" t="s">
        <v>422</v>
      </c>
      <c r="F769" s="306" t="s">
        <v>610</v>
      </c>
      <c r="G769" s="306">
        <v>19</v>
      </c>
      <c r="H769" s="307">
        <v>4359.519123</v>
      </c>
      <c r="I769" s="307">
        <v>3204.81171474655</v>
      </c>
    </row>
    <row r="770" s="298" customFormat="1" spans="1:9">
      <c r="A770" s="305">
        <v>39112</v>
      </c>
      <c r="B770" s="306" t="s">
        <v>1637</v>
      </c>
      <c r="C770" s="306" t="s">
        <v>1694</v>
      </c>
      <c r="D770" s="306" t="s">
        <v>1695</v>
      </c>
      <c r="E770" s="306" t="s">
        <v>422</v>
      </c>
      <c r="F770" s="306" t="s">
        <v>180</v>
      </c>
      <c r="G770" s="306">
        <v>31</v>
      </c>
      <c r="H770" s="307">
        <v>7575.063696</v>
      </c>
      <c r="I770" s="307">
        <v>5492.51898562544</v>
      </c>
    </row>
    <row r="771" s="298" customFormat="1" spans="1:9">
      <c r="A771" s="305">
        <v>39120</v>
      </c>
      <c r="B771" s="306" t="s">
        <v>1637</v>
      </c>
      <c r="C771" s="306" t="s">
        <v>1696</v>
      </c>
      <c r="D771" s="306" t="s">
        <v>1697</v>
      </c>
      <c r="E771" s="306" t="s">
        <v>422</v>
      </c>
      <c r="F771" s="306" t="s">
        <v>610</v>
      </c>
      <c r="G771" s="306">
        <v>3</v>
      </c>
      <c r="H771" s="307">
        <v>467.116434</v>
      </c>
      <c r="I771" s="307">
        <v>418.201529401263</v>
      </c>
    </row>
    <row r="772" s="298" customFormat="1" spans="1:9">
      <c r="A772" s="305">
        <v>39282</v>
      </c>
      <c r="B772" s="306" t="s">
        <v>1506</v>
      </c>
      <c r="C772" s="306" t="s">
        <v>1698</v>
      </c>
      <c r="D772" s="306" t="s">
        <v>1699</v>
      </c>
      <c r="E772" s="306" t="s">
        <v>123</v>
      </c>
      <c r="F772" s="306" t="s">
        <v>183</v>
      </c>
      <c r="G772" s="306">
        <v>100</v>
      </c>
      <c r="H772" s="307">
        <v>11409.29157</v>
      </c>
      <c r="I772" s="307">
        <v>8717.49545818135</v>
      </c>
    </row>
    <row r="773" s="298" customFormat="1" spans="1:9">
      <c r="A773" s="305">
        <v>39316</v>
      </c>
      <c r="B773" s="306" t="s">
        <v>1506</v>
      </c>
      <c r="C773" s="306" t="s">
        <v>1700</v>
      </c>
      <c r="D773" s="306" t="s">
        <v>1701</v>
      </c>
      <c r="E773" s="306" t="s">
        <v>123</v>
      </c>
      <c r="F773" s="306" t="s">
        <v>183</v>
      </c>
      <c r="G773" s="306">
        <v>200</v>
      </c>
      <c r="H773" s="307">
        <v>34569.1149</v>
      </c>
      <c r="I773" s="307">
        <v>32946.1926951557</v>
      </c>
    </row>
    <row r="774" s="298" customFormat="1" spans="1:9">
      <c r="A774" s="305">
        <v>39106</v>
      </c>
      <c r="B774" s="306" t="s">
        <v>1506</v>
      </c>
      <c r="C774" s="306" t="s">
        <v>1702</v>
      </c>
      <c r="D774" s="306" t="s">
        <v>1703</v>
      </c>
      <c r="E774" s="306" t="s">
        <v>695</v>
      </c>
      <c r="F774" s="306" t="s">
        <v>101</v>
      </c>
      <c r="G774" s="306">
        <v>200</v>
      </c>
      <c r="H774" s="307">
        <v>15237.11631</v>
      </c>
      <c r="I774" s="307">
        <v>11997.6822422614</v>
      </c>
    </row>
    <row r="775" s="298" customFormat="1" spans="1:9">
      <c r="A775" s="305">
        <v>39126</v>
      </c>
      <c r="B775" s="306" t="s">
        <v>1506</v>
      </c>
      <c r="C775" s="306" t="s">
        <v>1704</v>
      </c>
      <c r="D775" s="306" t="s">
        <v>1705</v>
      </c>
      <c r="E775" s="306" t="s">
        <v>695</v>
      </c>
      <c r="F775" s="306" t="s">
        <v>101</v>
      </c>
      <c r="G775" s="306">
        <v>750</v>
      </c>
      <c r="H775" s="307">
        <v>47569.6243125</v>
      </c>
      <c r="I775" s="307">
        <v>34491.6491820531</v>
      </c>
    </row>
    <row r="776" s="298" customFormat="1" spans="1:9">
      <c r="A776" s="305">
        <v>39162</v>
      </c>
      <c r="B776" s="306" t="s">
        <v>1506</v>
      </c>
      <c r="C776" s="306" t="s">
        <v>1706</v>
      </c>
      <c r="D776" s="306" t="s">
        <v>1707</v>
      </c>
      <c r="E776" s="306" t="s">
        <v>695</v>
      </c>
      <c r="F776" s="306" t="s">
        <v>101</v>
      </c>
      <c r="G776" s="306">
        <v>500</v>
      </c>
      <c r="H776" s="307">
        <v>4450.959</v>
      </c>
      <c r="I776" s="307">
        <v>3971.13775532475</v>
      </c>
    </row>
    <row r="777" s="298" customFormat="1" spans="1:9">
      <c r="A777" s="305">
        <v>39200</v>
      </c>
      <c r="B777" s="306" t="s">
        <v>1506</v>
      </c>
      <c r="C777" s="306" t="s">
        <v>1708</v>
      </c>
      <c r="D777" s="306" t="s">
        <v>1709</v>
      </c>
      <c r="E777" s="306" t="s">
        <v>695</v>
      </c>
      <c r="F777" s="306" t="s">
        <v>101</v>
      </c>
      <c r="G777" s="306">
        <v>300</v>
      </c>
      <c r="H777" s="307">
        <v>7366.337145</v>
      </c>
      <c r="I777" s="307">
        <v>4885.19861604762</v>
      </c>
    </row>
    <row r="778" s="298" customFormat="1" spans="1:9">
      <c r="A778" s="305">
        <v>39227</v>
      </c>
      <c r="B778" s="306" t="s">
        <v>1313</v>
      </c>
      <c r="C778" s="306" t="s">
        <v>1710</v>
      </c>
      <c r="D778" s="306" t="s">
        <v>1711</v>
      </c>
      <c r="E778" s="306" t="s">
        <v>695</v>
      </c>
      <c r="F778" s="306" t="s">
        <v>101</v>
      </c>
      <c r="G778" s="306">
        <v>1000</v>
      </c>
      <c r="H778" s="307">
        <v>49405.6449</v>
      </c>
      <c r="I778" s="307">
        <v>38926.5283947843</v>
      </c>
    </row>
    <row r="779" s="298" customFormat="1" spans="1:9">
      <c r="A779" s="305">
        <v>39251</v>
      </c>
      <c r="B779" s="306" t="s">
        <v>1313</v>
      </c>
      <c r="C779" s="306" t="s">
        <v>1712</v>
      </c>
      <c r="D779" s="306" t="s">
        <v>1713</v>
      </c>
      <c r="E779" s="306" t="s">
        <v>695</v>
      </c>
      <c r="F779" s="306" t="s">
        <v>101</v>
      </c>
      <c r="G779" s="306">
        <v>5000</v>
      </c>
      <c r="H779" s="307">
        <v>17436.0929487179</v>
      </c>
      <c r="I779" s="307">
        <v>13591.0195594982</v>
      </c>
    </row>
    <row r="780" s="298" customFormat="1" spans="1:9">
      <c r="A780" s="305">
        <v>39196</v>
      </c>
      <c r="B780" s="306" t="s">
        <v>1313</v>
      </c>
      <c r="C780" s="306" t="s">
        <v>1714</v>
      </c>
      <c r="D780" s="306" t="s">
        <v>1715</v>
      </c>
      <c r="E780" s="306" t="s">
        <v>422</v>
      </c>
      <c r="F780" s="306" t="s">
        <v>610</v>
      </c>
      <c r="G780" s="306">
        <v>5000</v>
      </c>
      <c r="H780" s="307">
        <v>22625.70825</v>
      </c>
      <c r="I780" s="307">
        <v>24538.188272125</v>
      </c>
    </row>
    <row r="781" s="298" customFormat="1" spans="1:9">
      <c r="A781" s="305">
        <v>39106</v>
      </c>
      <c r="B781" s="306" t="s">
        <v>1716</v>
      </c>
      <c r="C781" s="306" t="s">
        <v>1717</v>
      </c>
      <c r="D781" s="306" t="s">
        <v>1718</v>
      </c>
      <c r="E781" s="306" t="s">
        <v>123</v>
      </c>
      <c r="F781" s="306" t="s">
        <v>169</v>
      </c>
      <c r="G781" s="306">
        <v>175</v>
      </c>
      <c r="H781" s="307">
        <v>11164.488825</v>
      </c>
      <c r="I781" s="307">
        <v>10043.1840993622</v>
      </c>
    </row>
    <row r="782" s="298" customFormat="1" spans="1:9">
      <c r="A782" s="305">
        <v>39150</v>
      </c>
      <c r="B782" s="306" t="s">
        <v>1716</v>
      </c>
      <c r="C782" s="306" t="s">
        <v>1719</v>
      </c>
      <c r="D782" s="306" t="s">
        <v>1720</v>
      </c>
      <c r="E782" s="306" t="s">
        <v>422</v>
      </c>
      <c r="F782" s="306" t="s">
        <v>610</v>
      </c>
      <c r="G782" s="306">
        <v>150</v>
      </c>
      <c r="H782" s="307">
        <v>15021.986625</v>
      </c>
      <c r="I782" s="307">
        <v>12914.9813072661</v>
      </c>
    </row>
    <row r="783" s="298" customFormat="1" spans="1:9">
      <c r="A783" s="305">
        <v>39430</v>
      </c>
      <c r="B783" s="306" t="s">
        <v>1716</v>
      </c>
      <c r="C783" s="306" t="s">
        <v>1721</v>
      </c>
      <c r="D783" s="306" t="s">
        <v>1722</v>
      </c>
      <c r="E783" s="306" t="s">
        <v>422</v>
      </c>
      <c r="F783" s="306" t="s">
        <v>169</v>
      </c>
      <c r="G783" s="306">
        <v>250</v>
      </c>
      <c r="H783" s="307">
        <v>22347.5233125</v>
      </c>
      <c r="I783" s="307">
        <v>18656.4099535799</v>
      </c>
    </row>
    <row r="784" s="298" customFormat="1" spans="1:9">
      <c r="A784" s="305">
        <v>39162</v>
      </c>
      <c r="B784" s="306" t="s">
        <v>1716</v>
      </c>
      <c r="C784" s="306" t="s">
        <v>1723</v>
      </c>
      <c r="D784" s="306" t="s">
        <v>1724</v>
      </c>
      <c r="E784" s="306" t="s">
        <v>123</v>
      </c>
      <c r="F784" s="306" t="s">
        <v>169</v>
      </c>
      <c r="G784" s="306">
        <v>500</v>
      </c>
      <c r="H784" s="307">
        <v>45622.32975</v>
      </c>
      <c r="I784" s="307">
        <v>37759.5895065632</v>
      </c>
    </row>
    <row r="785" s="298" customFormat="1" spans="1:9">
      <c r="A785" s="305">
        <v>39200</v>
      </c>
      <c r="B785" s="306" t="s">
        <v>1716</v>
      </c>
      <c r="C785" s="306" t="s">
        <v>1725</v>
      </c>
      <c r="D785" s="306" t="s">
        <v>1726</v>
      </c>
      <c r="E785" s="306" t="s">
        <v>123</v>
      </c>
      <c r="F785" s="306" t="s">
        <v>169</v>
      </c>
      <c r="G785" s="306">
        <v>150</v>
      </c>
      <c r="H785" s="307">
        <v>14832.8208675</v>
      </c>
      <c r="I785" s="307">
        <v>12141.5309107727</v>
      </c>
    </row>
    <row r="786" s="298" customFormat="1" spans="1:9">
      <c r="A786" s="305">
        <v>39227</v>
      </c>
      <c r="B786" s="306" t="s">
        <v>1716</v>
      </c>
      <c r="C786" s="306" t="s">
        <v>1727</v>
      </c>
      <c r="D786" s="306" t="s">
        <v>1728</v>
      </c>
      <c r="E786" s="306" t="s">
        <v>123</v>
      </c>
      <c r="F786" s="306" t="s">
        <v>169</v>
      </c>
      <c r="G786" s="306">
        <v>200</v>
      </c>
      <c r="H786" s="307">
        <v>11349.94545</v>
      </c>
      <c r="I786" s="307">
        <v>9789.51564600043</v>
      </c>
    </row>
    <row r="787" s="298" customFormat="1" spans="1:9">
      <c r="A787" s="305">
        <v>39251</v>
      </c>
      <c r="B787" s="306" t="s">
        <v>1716</v>
      </c>
      <c r="C787" s="306" t="s">
        <v>1729</v>
      </c>
      <c r="D787" s="306" t="s">
        <v>1730</v>
      </c>
      <c r="E787" s="306" t="s">
        <v>123</v>
      </c>
      <c r="F787" s="306" t="s">
        <v>169</v>
      </c>
      <c r="G787" s="306">
        <v>350</v>
      </c>
      <c r="H787" s="307">
        <v>32610.69294</v>
      </c>
      <c r="I787" s="307">
        <v>46767.4376729128</v>
      </c>
    </row>
    <row r="788" s="298" customFormat="1" spans="1:9">
      <c r="A788" s="305">
        <v>39282</v>
      </c>
      <c r="B788" s="306" t="s">
        <v>1716</v>
      </c>
      <c r="C788" s="306" t="s">
        <v>1731</v>
      </c>
      <c r="D788" s="306" t="s">
        <v>1732</v>
      </c>
      <c r="E788" s="306" t="s">
        <v>123</v>
      </c>
      <c r="F788" s="306" t="s">
        <v>169</v>
      </c>
      <c r="G788" s="306">
        <v>150</v>
      </c>
      <c r="H788" s="307">
        <v>15800.90445</v>
      </c>
      <c r="I788" s="307">
        <v>13066.9178376721</v>
      </c>
    </row>
    <row r="789" s="298" customFormat="1" spans="1:9">
      <c r="A789" s="305">
        <v>39202</v>
      </c>
      <c r="B789" s="306" t="s">
        <v>1716</v>
      </c>
      <c r="C789" s="306" t="s">
        <v>1733</v>
      </c>
      <c r="D789" s="306" t="s">
        <v>1734</v>
      </c>
      <c r="E789" s="306" t="s">
        <v>422</v>
      </c>
      <c r="F789" s="306" t="s">
        <v>183</v>
      </c>
      <c r="G789" s="306">
        <v>150</v>
      </c>
      <c r="H789" s="307">
        <v>8623.7330625</v>
      </c>
      <c r="I789" s="307">
        <v>7269.803423852</v>
      </c>
    </row>
    <row r="790" s="298" customFormat="1" spans="1:9">
      <c r="A790" s="305">
        <v>39420</v>
      </c>
      <c r="B790" s="306" t="s">
        <v>1716</v>
      </c>
      <c r="C790" s="306" t="s">
        <v>1735</v>
      </c>
      <c r="D790" s="306" t="s">
        <v>1736</v>
      </c>
      <c r="E790" s="306" t="s">
        <v>695</v>
      </c>
      <c r="F790" s="306" t="s">
        <v>610</v>
      </c>
      <c r="G790" s="306">
        <v>150</v>
      </c>
      <c r="H790" s="307">
        <v>10125.931725</v>
      </c>
      <c r="I790" s="307">
        <v>8529.24229540654</v>
      </c>
    </row>
    <row r="791" s="298" customFormat="1" spans="1:9">
      <c r="A791" s="305">
        <v>39420</v>
      </c>
      <c r="B791" s="306" t="s">
        <v>1716</v>
      </c>
      <c r="C791" s="306" t="s">
        <v>1737</v>
      </c>
      <c r="D791" s="306" t="s">
        <v>1738</v>
      </c>
      <c r="E791" s="306" t="s">
        <v>695</v>
      </c>
      <c r="F791" s="306" t="s">
        <v>610</v>
      </c>
      <c r="G791" s="306">
        <v>250</v>
      </c>
      <c r="H791" s="307">
        <v>14001.9751875</v>
      </c>
      <c r="I791" s="307">
        <v>10750.6290343187</v>
      </c>
    </row>
    <row r="792" s="298" customFormat="1" spans="1:9">
      <c r="A792" s="305">
        <v>39423</v>
      </c>
      <c r="B792" s="306" t="s">
        <v>1739</v>
      </c>
      <c r="C792" s="306" t="s">
        <v>1740</v>
      </c>
      <c r="D792" s="306" t="s">
        <v>1741</v>
      </c>
      <c r="E792" s="306" t="s">
        <v>422</v>
      </c>
      <c r="F792" s="306" t="s">
        <v>180</v>
      </c>
      <c r="G792" s="306">
        <v>3414</v>
      </c>
      <c r="H792" s="307">
        <v>199062.035358</v>
      </c>
      <c r="I792" s="307">
        <v>167162.576414476</v>
      </c>
    </row>
    <row r="793" s="298" customFormat="1" spans="1:9">
      <c r="A793" s="305">
        <v>39378</v>
      </c>
      <c r="B793" s="306" t="s">
        <v>1448</v>
      </c>
      <c r="C793" s="306" t="s">
        <v>1742</v>
      </c>
      <c r="D793" s="306" t="s">
        <v>1743</v>
      </c>
      <c r="E793" s="306" t="s">
        <v>422</v>
      </c>
      <c r="F793" s="306" t="s">
        <v>169</v>
      </c>
      <c r="G793" s="306">
        <v>2000</v>
      </c>
      <c r="H793" s="307">
        <v>98811.2898</v>
      </c>
      <c r="I793" s="307">
        <v>76930.6457925818</v>
      </c>
    </row>
    <row r="794" s="298" customFormat="1" spans="1:9">
      <c r="A794" s="305">
        <v>39316</v>
      </c>
      <c r="B794" s="306" t="s">
        <v>1744</v>
      </c>
      <c r="C794" s="306" t="s">
        <v>1745</v>
      </c>
      <c r="D794" s="306" t="s">
        <v>1746</v>
      </c>
      <c r="E794" s="306" t="s">
        <v>123</v>
      </c>
      <c r="F794" s="306" t="s">
        <v>169</v>
      </c>
      <c r="G794" s="306">
        <v>350</v>
      </c>
      <c r="H794" s="307">
        <v>35051.302125</v>
      </c>
      <c r="I794" s="307">
        <v>29024.0939917437</v>
      </c>
    </row>
    <row r="795" s="298" customFormat="1" spans="1:9">
      <c r="A795" s="305">
        <v>39343</v>
      </c>
      <c r="B795" s="306" t="s">
        <v>1744</v>
      </c>
      <c r="C795" s="306" t="s">
        <v>1747</v>
      </c>
      <c r="D795" s="306" t="s">
        <v>1748</v>
      </c>
      <c r="E795" s="306" t="s">
        <v>123</v>
      </c>
      <c r="F795" s="306" t="s">
        <v>169</v>
      </c>
      <c r="G795" s="306">
        <v>300</v>
      </c>
      <c r="H795" s="307">
        <v>32670.03906</v>
      </c>
      <c r="I795" s="307">
        <v>24691.6727816726</v>
      </c>
    </row>
    <row r="796" s="298" customFormat="1" spans="1:9">
      <c r="A796" s="305">
        <v>39443</v>
      </c>
      <c r="B796" s="306" t="s">
        <v>1744</v>
      </c>
      <c r="C796" s="306" t="s">
        <v>1749</v>
      </c>
      <c r="D796" s="306" t="s">
        <v>1750</v>
      </c>
      <c r="E796" s="306" t="s">
        <v>422</v>
      </c>
      <c r="F796" s="306" t="s">
        <v>610</v>
      </c>
      <c r="G796" s="306">
        <v>800</v>
      </c>
      <c r="H796" s="307">
        <v>38574.978</v>
      </c>
      <c r="I796" s="307">
        <v>32622.6665370738</v>
      </c>
    </row>
    <row r="797" s="298" customFormat="1" spans="1:9">
      <c r="A797" s="305">
        <v>39185</v>
      </c>
      <c r="B797" s="306" t="s">
        <v>1744</v>
      </c>
      <c r="C797" s="306" t="s">
        <v>1751</v>
      </c>
      <c r="D797" s="306" t="s">
        <v>1752</v>
      </c>
      <c r="E797" s="306" t="s">
        <v>422</v>
      </c>
      <c r="F797" s="306" t="s">
        <v>101</v>
      </c>
      <c r="G797" s="306">
        <v>300</v>
      </c>
      <c r="H797" s="307">
        <v>18916.57575</v>
      </c>
      <c r="I797" s="307">
        <v>16084.1473794179</v>
      </c>
    </row>
    <row r="798" s="298" customFormat="1" spans="1:9">
      <c r="A798" s="305">
        <v>39126</v>
      </c>
      <c r="B798" s="306" t="s">
        <v>1744</v>
      </c>
      <c r="C798" s="306" t="s">
        <v>1753</v>
      </c>
      <c r="D798" s="306" t="s">
        <v>1754</v>
      </c>
      <c r="E798" s="306" t="s">
        <v>123</v>
      </c>
      <c r="F798" s="306" t="s">
        <v>169</v>
      </c>
      <c r="G798" s="306">
        <v>900</v>
      </c>
      <c r="H798" s="307">
        <v>65095.275375</v>
      </c>
      <c r="I798" s="307">
        <v>51130.6057119426</v>
      </c>
    </row>
    <row r="799" s="298" customFormat="1" spans="1:9">
      <c r="A799" s="305">
        <v>39416</v>
      </c>
      <c r="B799" s="306" t="s">
        <v>1744</v>
      </c>
      <c r="C799" s="306" t="s">
        <v>1755</v>
      </c>
      <c r="D799" s="306" t="s">
        <v>1756</v>
      </c>
      <c r="E799" s="306" t="s">
        <v>100</v>
      </c>
      <c r="F799" s="306" t="s">
        <v>180</v>
      </c>
      <c r="G799" s="306">
        <v>200</v>
      </c>
      <c r="H799" s="307">
        <v>27551.43621</v>
      </c>
      <c r="I799" s="307">
        <v>22326.1680533885</v>
      </c>
    </row>
    <row r="800" s="298" customFormat="1" spans="1:9">
      <c r="A800" s="305">
        <v>39379</v>
      </c>
      <c r="B800" s="306" t="s">
        <v>1744</v>
      </c>
      <c r="C800" s="306" t="s">
        <v>1757</v>
      </c>
      <c r="D800" s="306" t="s">
        <v>1758</v>
      </c>
      <c r="E800" s="306" t="s">
        <v>123</v>
      </c>
      <c r="F800" s="306" t="s">
        <v>610</v>
      </c>
      <c r="G800" s="306">
        <v>650</v>
      </c>
      <c r="H800" s="307">
        <v>50629.658625</v>
      </c>
      <c r="I800" s="307">
        <v>43906.1825416176</v>
      </c>
    </row>
    <row r="801" s="298" customFormat="1" spans="1:9">
      <c r="A801" s="305">
        <v>39164</v>
      </c>
      <c r="B801" s="306" t="s">
        <v>1744</v>
      </c>
      <c r="C801" s="306" t="s">
        <v>1759</v>
      </c>
      <c r="D801" s="306" t="s">
        <v>1760</v>
      </c>
      <c r="E801" s="306" t="s">
        <v>422</v>
      </c>
      <c r="F801" s="306" t="s">
        <v>169</v>
      </c>
      <c r="G801" s="306">
        <v>700</v>
      </c>
      <c r="H801" s="307">
        <v>57120.6405</v>
      </c>
      <c r="I801" s="307">
        <v>47374.1318338911</v>
      </c>
    </row>
    <row r="802" s="298" customFormat="1" spans="1:9">
      <c r="A802" s="305">
        <v>39322</v>
      </c>
      <c r="B802" s="306" t="s">
        <v>1744</v>
      </c>
      <c r="C802" s="306" t="s">
        <v>1761</v>
      </c>
      <c r="D802" s="306" t="s">
        <v>1762</v>
      </c>
      <c r="E802" s="306" t="s">
        <v>422</v>
      </c>
      <c r="F802" s="306" t="s">
        <v>183</v>
      </c>
      <c r="G802" s="306">
        <v>500</v>
      </c>
      <c r="H802" s="307">
        <v>55636.9875</v>
      </c>
      <c r="I802" s="307">
        <v>45095.4659473711</v>
      </c>
    </row>
    <row r="803" s="298" customFormat="1" spans="1:9">
      <c r="A803" s="305">
        <v>39218</v>
      </c>
      <c r="B803" s="306" t="s">
        <v>1763</v>
      </c>
      <c r="C803" s="306" t="s">
        <v>1764</v>
      </c>
      <c r="D803" s="306" t="s">
        <v>1765</v>
      </c>
      <c r="E803" s="306" t="s">
        <v>422</v>
      </c>
      <c r="F803" s="306" t="s">
        <v>180</v>
      </c>
      <c r="G803" s="306">
        <v>3414</v>
      </c>
      <c r="H803" s="307">
        <v>199062.0197406</v>
      </c>
      <c r="I803" s="307">
        <v>167002.166814476</v>
      </c>
    </row>
    <row r="804" s="298" customFormat="1" spans="1:9">
      <c r="A804" s="305">
        <v>39233</v>
      </c>
      <c r="B804" s="306" t="s">
        <v>1766</v>
      </c>
      <c r="C804" s="306" t="s">
        <v>1767</v>
      </c>
      <c r="D804" s="306" t="s">
        <v>1768</v>
      </c>
      <c r="E804" s="306" t="s">
        <v>100</v>
      </c>
      <c r="F804" s="306" t="s">
        <v>183</v>
      </c>
      <c r="G804" s="306">
        <v>3414</v>
      </c>
      <c r="H804" s="307">
        <v>199062.035358</v>
      </c>
      <c r="I804" s="307">
        <v>164100.636814476</v>
      </c>
    </row>
    <row r="805" s="298" customFormat="1" spans="1:9">
      <c r="A805" s="305">
        <v>39444</v>
      </c>
      <c r="B805" s="306" t="s">
        <v>1769</v>
      </c>
      <c r="C805" s="306" t="s">
        <v>1770</v>
      </c>
      <c r="D805" s="306" t="s">
        <v>1771</v>
      </c>
      <c r="E805" s="306" t="s">
        <v>422</v>
      </c>
      <c r="F805" s="306" t="s">
        <v>180</v>
      </c>
      <c r="G805" s="306">
        <v>3414</v>
      </c>
      <c r="H805" s="307">
        <v>199062.035358</v>
      </c>
      <c r="I805" s="307">
        <v>167153.454134476</v>
      </c>
    </row>
    <row r="806" s="298" customFormat="1" spans="1:9">
      <c r="A806" s="305">
        <v>39282</v>
      </c>
      <c r="B806" s="306" t="s">
        <v>1506</v>
      </c>
      <c r="C806" s="306" t="s">
        <v>1772</v>
      </c>
      <c r="D806" s="306" t="s">
        <v>1773</v>
      </c>
      <c r="E806" s="306" t="s">
        <v>219</v>
      </c>
      <c r="F806" s="306" t="s">
        <v>610</v>
      </c>
      <c r="G806" s="306">
        <v>2000</v>
      </c>
      <c r="H806" s="307">
        <v>98811.2898</v>
      </c>
      <c r="I806" s="307">
        <v>77138.0681770599</v>
      </c>
    </row>
    <row r="807" s="298" customFormat="1" spans="1:9">
      <c r="A807" s="305">
        <v>39155</v>
      </c>
      <c r="B807" s="306" t="s">
        <v>1310</v>
      </c>
      <c r="C807" s="306" t="s">
        <v>1774</v>
      </c>
      <c r="D807" s="306" t="s">
        <v>1775</v>
      </c>
      <c r="E807" s="306" t="s">
        <v>422</v>
      </c>
      <c r="F807" s="306" t="s">
        <v>101</v>
      </c>
      <c r="G807" s="306">
        <v>400</v>
      </c>
      <c r="H807" s="307">
        <v>21423.94932</v>
      </c>
      <c r="I807" s="307">
        <v>20748.1176216609</v>
      </c>
    </row>
    <row r="808" s="298" customFormat="1" spans="1:9">
      <c r="A808" s="305">
        <v>39316</v>
      </c>
      <c r="B808" s="306" t="s">
        <v>1310</v>
      </c>
      <c r="C808" s="306" t="s">
        <v>1776</v>
      </c>
      <c r="D808" s="306" t="s">
        <v>1777</v>
      </c>
      <c r="E808" s="306" t="s">
        <v>219</v>
      </c>
      <c r="F808" s="306" t="s">
        <v>610</v>
      </c>
      <c r="G808" s="306">
        <v>500</v>
      </c>
      <c r="H808" s="307">
        <v>46586.7042</v>
      </c>
      <c r="I808" s="307">
        <v>66841.9291619701</v>
      </c>
    </row>
    <row r="809" s="298" customFormat="1" spans="1:9">
      <c r="A809" s="305">
        <v>39157</v>
      </c>
      <c r="B809" s="306" t="s">
        <v>1310</v>
      </c>
      <c r="C809" s="306" t="s">
        <v>1778</v>
      </c>
      <c r="D809" s="306" t="s">
        <v>1779</v>
      </c>
      <c r="E809" s="306" t="s">
        <v>100</v>
      </c>
      <c r="F809" s="306" t="s">
        <v>610</v>
      </c>
      <c r="G809" s="306">
        <v>450</v>
      </c>
      <c r="H809" s="307">
        <v>24101.942985</v>
      </c>
      <c r="I809" s="307">
        <v>23647.9984235619</v>
      </c>
    </row>
    <row r="810" s="298" customFormat="1" spans="1:9">
      <c r="A810" s="305">
        <v>39200</v>
      </c>
      <c r="B810" s="309" t="s">
        <v>1780</v>
      </c>
      <c r="C810" s="309" t="s">
        <v>1781</v>
      </c>
      <c r="D810" s="309" t="s">
        <v>1782</v>
      </c>
      <c r="E810" s="306" t="s">
        <v>219</v>
      </c>
      <c r="F810" s="306" t="s">
        <v>610</v>
      </c>
      <c r="G810" s="310">
        <v>50</v>
      </c>
      <c r="H810" s="307">
        <v>20333.464365</v>
      </c>
      <c r="I810" s="307">
        <v>20182.9478989134</v>
      </c>
    </row>
    <row r="811" s="298" customFormat="1" spans="1:9">
      <c r="A811" s="305">
        <v>39157</v>
      </c>
      <c r="B811" s="309" t="s">
        <v>1780</v>
      </c>
      <c r="C811" s="309" t="s">
        <v>1783</v>
      </c>
      <c r="D811" s="309" t="s">
        <v>1784</v>
      </c>
      <c r="E811" s="306" t="s">
        <v>100</v>
      </c>
      <c r="F811" s="306" t="s">
        <v>180</v>
      </c>
      <c r="G811" s="310">
        <v>50</v>
      </c>
      <c r="H811" s="307">
        <v>21831.953895</v>
      </c>
      <c r="I811" s="307">
        <v>21841.3329712791</v>
      </c>
    </row>
    <row r="812" s="298" customFormat="1" spans="1:9">
      <c r="A812" s="305">
        <v>39218</v>
      </c>
      <c r="B812" s="309" t="s">
        <v>1785</v>
      </c>
      <c r="C812" s="309" t="s">
        <v>1786</v>
      </c>
      <c r="D812" s="309" t="s">
        <v>1787</v>
      </c>
      <c r="E812" s="306" t="s">
        <v>422</v>
      </c>
      <c r="F812" s="306" t="s">
        <v>145</v>
      </c>
      <c r="G812" s="310">
        <v>100</v>
      </c>
      <c r="H812" s="307">
        <v>21691.00686</v>
      </c>
      <c r="I812" s="307">
        <v>21745.1029794561</v>
      </c>
    </row>
    <row r="813" s="298" customFormat="1" spans="1:9">
      <c r="A813" s="305">
        <v>39111</v>
      </c>
      <c r="B813" s="309" t="s">
        <v>1785</v>
      </c>
      <c r="C813" s="309" t="s">
        <v>1788</v>
      </c>
      <c r="D813" s="309" t="s">
        <v>1789</v>
      </c>
      <c r="E813" s="306" t="s">
        <v>422</v>
      </c>
      <c r="F813" s="306" t="s">
        <v>610</v>
      </c>
      <c r="G813" s="310">
        <v>40</v>
      </c>
      <c r="H813" s="307">
        <v>12925.584936</v>
      </c>
      <c r="I813" s="307">
        <v>8338.45771276437</v>
      </c>
    </row>
    <row r="814" s="298" customFormat="1" spans="1:9">
      <c r="A814" s="305">
        <v>39177</v>
      </c>
      <c r="B814" s="309" t="s">
        <v>1785</v>
      </c>
      <c r="C814" s="309" t="s">
        <v>1790</v>
      </c>
      <c r="D814" s="309" t="s">
        <v>1791</v>
      </c>
      <c r="E814" s="306" t="s">
        <v>422</v>
      </c>
      <c r="F814" s="306" t="s">
        <v>183</v>
      </c>
      <c r="G814" s="310">
        <v>8</v>
      </c>
      <c r="H814" s="307">
        <v>7633.082337</v>
      </c>
      <c r="I814" s="307">
        <v>7372.36276544133</v>
      </c>
    </row>
    <row r="815" s="298" customFormat="1" spans="1:9">
      <c r="A815" s="305">
        <v>39377</v>
      </c>
      <c r="B815" s="309" t="s">
        <v>1785</v>
      </c>
      <c r="C815" s="309" t="s">
        <v>1792</v>
      </c>
      <c r="D815" s="309" t="s">
        <v>1793</v>
      </c>
      <c r="E815" s="306" t="s">
        <v>123</v>
      </c>
      <c r="F815" s="306" t="s">
        <v>169</v>
      </c>
      <c r="G815" s="310">
        <v>8</v>
      </c>
      <c r="H815" s="307">
        <v>8117.377911</v>
      </c>
      <c r="I815" s="307">
        <v>7672.67031327262</v>
      </c>
    </row>
    <row r="816" s="298" customFormat="1" spans="1:9">
      <c r="A816" s="305">
        <v>39428</v>
      </c>
      <c r="B816" s="309" t="s">
        <v>1785</v>
      </c>
      <c r="C816" s="309" t="s">
        <v>1794</v>
      </c>
      <c r="D816" s="309" t="s">
        <v>1795</v>
      </c>
      <c r="E816" s="306" t="s">
        <v>123</v>
      </c>
      <c r="F816" s="306" t="s">
        <v>169</v>
      </c>
      <c r="G816" s="310">
        <v>60</v>
      </c>
      <c r="H816" s="307">
        <v>25058.89917</v>
      </c>
      <c r="I816" s="307">
        <v>24557.6435854126</v>
      </c>
    </row>
    <row r="817" s="298" customFormat="1" spans="1:9">
      <c r="A817" s="305">
        <v>39200</v>
      </c>
      <c r="B817" s="309" t="s">
        <v>1785</v>
      </c>
      <c r="C817" s="309" t="s">
        <v>1796</v>
      </c>
      <c r="D817" s="309" t="s">
        <v>1797</v>
      </c>
      <c r="E817" s="306" t="s">
        <v>100</v>
      </c>
      <c r="F817" s="306" t="s">
        <v>610</v>
      </c>
      <c r="G817" s="310">
        <v>48</v>
      </c>
      <c r="H817" s="307">
        <v>17337.344262</v>
      </c>
      <c r="I817" s="307">
        <v>16535.4988684248</v>
      </c>
    </row>
    <row r="818" s="298" customFormat="1" spans="1:9">
      <c r="A818" s="305">
        <v>39227</v>
      </c>
      <c r="B818" s="309" t="s">
        <v>1785</v>
      </c>
      <c r="C818" s="309" t="s">
        <v>1798</v>
      </c>
      <c r="D818" s="309" t="s">
        <v>1799</v>
      </c>
      <c r="E818" s="306" t="s">
        <v>219</v>
      </c>
      <c r="F818" s="306" t="s">
        <v>610</v>
      </c>
      <c r="G818" s="310">
        <v>36</v>
      </c>
      <c r="H818" s="307">
        <v>14386.358445</v>
      </c>
      <c r="I818" s="307">
        <v>7889.54465847181</v>
      </c>
    </row>
    <row r="819" s="298" customFormat="1" spans="1:9">
      <c r="A819" s="305">
        <v>39251</v>
      </c>
      <c r="B819" s="309" t="s">
        <v>1785</v>
      </c>
      <c r="C819" s="309" t="s">
        <v>1800</v>
      </c>
      <c r="D819" s="309" t="s">
        <v>1801</v>
      </c>
      <c r="E819" s="306" t="s">
        <v>219</v>
      </c>
      <c r="F819" s="306" t="s">
        <v>610</v>
      </c>
      <c r="G819" s="310">
        <v>52</v>
      </c>
      <c r="H819" s="307">
        <v>20340.570282</v>
      </c>
      <c r="I819" s="307">
        <v>19780.5071381853</v>
      </c>
    </row>
    <row r="820" s="298" customFormat="1" spans="1:9">
      <c r="A820" s="305">
        <v>39343</v>
      </c>
      <c r="B820" s="309" t="s">
        <v>1785</v>
      </c>
      <c r="C820" s="309" t="s">
        <v>1802</v>
      </c>
      <c r="D820" s="309" t="s">
        <v>1803</v>
      </c>
      <c r="E820" s="306" t="s">
        <v>219</v>
      </c>
      <c r="F820" s="306" t="s">
        <v>610</v>
      </c>
      <c r="G820" s="310">
        <v>36</v>
      </c>
      <c r="H820" s="307">
        <v>15441.235728</v>
      </c>
      <c r="I820" s="307">
        <v>15119.2928148174</v>
      </c>
    </row>
    <row r="821" s="298" customFormat="1" spans="1:9">
      <c r="A821" s="305">
        <v>39345</v>
      </c>
      <c r="B821" s="309" t="s">
        <v>1785</v>
      </c>
      <c r="C821" s="309" t="s">
        <v>1804</v>
      </c>
      <c r="D821" s="309" t="s">
        <v>1805</v>
      </c>
      <c r="E821" s="306" t="s">
        <v>422</v>
      </c>
      <c r="F821" s="306" t="s">
        <v>169</v>
      </c>
      <c r="G821" s="310">
        <v>32</v>
      </c>
      <c r="H821" s="307">
        <v>15256.716147</v>
      </c>
      <c r="I821" s="307">
        <v>14740.1523271672</v>
      </c>
    </row>
    <row r="822" s="298" customFormat="1" spans="1:9">
      <c r="A822" s="305">
        <v>39352</v>
      </c>
      <c r="B822" s="309" t="s">
        <v>1785</v>
      </c>
      <c r="C822" s="309" t="s">
        <v>1806</v>
      </c>
      <c r="D822" s="309" t="s">
        <v>1807</v>
      </c>
      <c r="E822" s="306" t="s">
        <v>422</v>
      </c>
      <c r="F822" s="306" t="s">
        <v>183</v>
      </c>
      <c r="G822" s="310">
        <v>36</v>
      </c>
      <c r="H822" s="307">
        <v>18846.219363</v>
      </c>
      <c r="I822" s="307">
        <v>17835.4963005591</v>
      </c>
    </row>
    <row r="823" s="298" customFormat="1" spans="1:9">
      <c r="A823" s="305">
        <v>39428</v>
      </c>
      <c r="B823" s="309" t="s">
        <v>1785</v>
      </c>
      <c r="C823" s="309" t="s">
        <v>1808</v>
      </c>
      <c r="D823" s="309" t="s">
        <v>1809</v>
      </c>
      <c r="E823" s="306" t="s">
        <v>219</v>
      </c>
      <c r="F823" s="306" t="s">
        <v>610</v>
      </c>
      <c r="G823" s="310">
        <v>40</v>
      </c>
      <c r="H823" s="307">
        <v>8614.089318</v>
      </c>
      <c r="I823" s="307">
        <v>8558.15823328787</v>
      </c>
    </row>
    <row r="824" s="298" customFormat="1" spans="1:9">
      <c r="A824" s="305">
        <v>39377</v>
      </c>
      <c r="B824" s="309" t="s">
        <v>1785</v>
      </c>
      <c r="C824" s="309" t="s">
        <v>1810</v>
      </c>
      <c r="D824" s="309" t="s">
        <v>1811</v>
      </c>
      <c r="E824" s="306" t="s">
        <v>219</v>
      </c>
      <c r="F824" s="306" t="s">
        <v>610</v>
      </c>
      <c r="G824" s="310">
        <v>200</v>
      </c>
      <c r="H824" s="307">
        <v>40177.32324</v>
      </c>
      <c r="I824" s="307">
        <v>22798.2482597677</v>
      </c>
    </row>
    <row r="825" s="298" customFormat="1" spans="1:9">
      <c r="A825" s="305">
        <v>39251</v>
      </c>
      <c r="B825" s="309" t="s">
        <v>1785</v>
      </c>
      <c r="C825" s="309" t="s">
        <v>1812</v>
      </c>
      <c r="D825" s="309" t="s">
        <v>1813</v>
      </c>
      <c r="E825" s="306" t="s">
        <v>100</v>
      </c>
      <c r="F825" s="306" t="s">
        <v>610</v>
      </c>
      <c r="G825" s="310">
        <v>120</v>
      </c>
      <c r="H825" s="307">
        <v>25842.267954</v>
      </c>
      <c r="I825" s="307">
        <v>27367.8171467802</v>
      </c>
    </row>
    <row r="826" s="298" customFormat="1" spans="1:9">
      <c r="A826" s="305">
        <v>39282</v>
      </c>
      <c r="B826" s="309" t="s">
        <v>1785</v>
      </c>
      <c r="C826" s="309" t="s">
        <v>1814</v>
      </c>
      <c r="D826" s="309" t="s">
        <v>1815</v>
      </c>
      <c r="E826" s="306" t="s">
        <v>100</v>
      </c>
      <c r="F826" s="306" t="s">
        <v>610</v>
      </c>
      <c r="G826" s="310">
        <v>80</v>
      </c>
      <c r="H826" s="307">
        <v>23601.951924</v>
      </c>
      <c r="I826" s="307">
        <v>23863.3324334016</v>
      </c>
    </row>
    <row r="827" s="298" customFormat="1" spans="1:9">
      <c r="A827" s="305">
        <v>39413</v>
      </c>
      <c r="B827" s="309" t="s">
        <v>1785</v>
      </c>
      <c r="C827" s="309" t="s">
        <v>1816</v>
      </c>
      <c r="D827" s="309" t="s">
        <v>1817</v>
      </c>
      <c r="E827" s="306" t="s">
        <v>219</v>
      </c>
      <c r="F827" s="306" t="s">
        <v>610</v>
      </c>
      <c r="G827" s="310">
        <v>40</v>
      </c>
      <c r="H827" s="307">
        <v>12688.200456</v>
      </c>
      <c r="I827" s="307">
        <v>12668.7510595937</v>
      </c>
    </row>
    <row r="828" s="298" customFormat="1" spans="1:9">
      <c r="A828" s="305">
        <v>39178</v>
      </c>
      <c r="B828" s="309" t="s">
        <v>1785</v>
      </c>
      <c r="C828" s="309" t="s">
        <v>1818</v>
      </c>
      <c r="D828" s="309" t="s">
        <v>1819</v>
      </c>
      <c r="E828" s="306" t="s">
        <v>422</v>
      </c>
      <c r="F828" s="306" t="s">
        <v>183</v>
      </c>
      <c r="G828" s="310">
        <v>200</v>
      </c>
      <c r="H828" s="307">
        <v>42209.92785</v>
      </c>
      <c r="I828" s="307">
        <v>44695.0319803023</v>
      </c>
    </row>
    <row r="829" s="298" customFormat="1" spans="1:9">
      <c r="A829" s="305">
        <v>39316</v>
      </c>
      <c r="B829" s="309" t="s">
        <v>1785</v>
      </c>
      <c r="C829" s="309" t="s">
        <v>1820</v>
      </c>
      <c r="D829" s="309" t="s">
        <v>1821</v>
      </c>
      <c r="E829" s="306" t="s">
        <v>100</v>
      </c>
      <c r="F829" s="306" t="s">
        <v>610</v>
      </c>
      <c r="G829" s="310">
        <v>200</v>
      </c>
      <c r="H829" s="307">
        <v>46022.91606</v>
      </c>
      <c r="I829" s="307">
        <v>45041.5847595294</v>
      </c>
    </row>
    <row r="830" s="298" customFormat="1" spans="1:9">
      <c r="A830" s="305">
        <v>39428</v>
      </c>
      <c r="B830" s="309" t="s">
        <v>1785</v>
      </c>
      <c r="C830" s="309" t="s">
        <v>1822</v>
      </c>
      <c r="D830" s="309" t="s">
        <v>1823</v>
      </c>
      <c r="E830" s="306" t="s">
        <v>695</v>
      </c>
      <c r="F830" s="306" t="s">
        <v>610</v>
      </c>
      <c r="G830" s="310">
        <v>60</v>
      </c>
      <c r="H830" s="307">
        <v>14105.089071</v>
      </c>
      <c r="I830" s="307">
        <v>14148.035130727</v>
      </c>
    </row>
    <row r="831" s="298" customFormat="1" spans="1:9">
      <c r="A831" s="305">
        <v>39428</v>
      </c>
      <c r="B831" s="309" t="s">
        <v>1785</v>
      </c>
      <c r="C831" s="309" t="s">
        <v>1824</v>
      </c>
      <c r="D831" s="309" t="s">
        <v>1825</v>
      </c>
      <c r="E831" s="306" t="s">
        <v>695</v>
      </c>
      <c r="F831" s="306" t="s">
        <v>610</v>
      </c>
      <c r="G831" s="310">
        <v>42</v>
      </c>
      <c r="H831" s="307">
        <v>10883.063277</v>
      </c>
      <c r="I831" s="307">
        <v>10218.8949836322</v>
      </c>
    </row>
    <row r="832" s="298" customFormat="1" spans="1:9">
      <c r="A832" s="305">
        <v>39428</v>
      </c>
      <c r="B832" s="309" t="s">
        <v>1785</v>
      </c>
      <c r="C832" s="309" t="s">
        <v>1826</v>
      </c>
      <c r="D832" s="309" t="s">
        <v>1827</v>
      </c>
      <c r="E832" s="306" t="s">
        <v>695</v>
      </c>
      <c r="F832" s="306" t="s">
        <v>610</v>
      </c>
      <c r="G832" s="310">
        <v>60</v>
      </c>
      <c r="H832" s="307">
        <v>16361.725284</v>
      </c>
      <c r="I832" s="307">
        <v>17127.7913596212</v>
      </c>
    </row>
    <row r="833" s="298" customFormat="1" spans="1:9">
      <c r="A833" s="305">
        <v>39286</v>
      </c>
      <c r="B833" s="309" t="s">
        <v>1785</v>
      </c>
      <c r="C833" s="309" t="s">
        <v>1828</v>
      </c>
      <c r="D833" s="309" t="s">
        <v>1829</v>
      </c>
      <c r="E833" s="306" t="s">
        <v>422</v>
      </c>
      <c r="F833" s="306" t="s">
        <v>183</v>
      </c>
      <c r="G833" s="310">
        <v>48</v>
      </c>
      <c r="H833" s="307">
        <v>14307.178227</v>
      </c>
      <c r="I833" s="307">
        <v>13450.2626892633</v>
      </c>
    </row>
    <row r="834" s="298" customFormat="1" spans="1:9">
      <c r="A834" s="305">
        <v>39227</v>
      </c>
      <c r="B834" s="309" t="s">
        <v>1785</v>
      </c>
      <c r="C834" s="309" t="s">
        <v>1830</v>
      </c>
      <c r="D834" s="309" t="s">
        <v>1831</v>
      </c>
      <c r="E834" s="306" t="s">
        <v>100</v>
      </c>
      <c r="F834" s="306" t="s">
        <v>610</v>
      </c>
      <c r="G834" s="310">
        <v>24</v>
      </c>
      <c r="H834" s="307">
        <v>4125.180036</v>
      </c>
      <c r="I834" s="307">
        <v>4392.0999270233</v>
      </c>
    </row>
    <row r="835" s="298" customFormat="1" spans="1:9">
      <c r="A835" s="305">
        <v>39398</v>
      </c>
      <c r="B835" s="309" t="s">
        <v>1785</v>
      </c>
      <c r="C835" s="309" t="s">
        <v>1832</v>
      </c>
      <c r="D835" s="309" t="s">
        <v>1833</v>
      </c>
      <c r="E835" s="306" t="s">
        <v>422</v>
      </c>
      <c r="F835" s="306" t="s">
        <v>180</v>
      </c>
      <c r="G835" s="310">
        <v>24</v>
      </c>
      <c r="H835" s="307">
        <v>4123.384035</v>
      </c>
      <c r="I835" s="307">
        <v>2834.83186489275</v>
      </c>
    </row>
    <row r="836" s="298" customFormat="1" spans="1:9">
      <c r="A836" s="305">
        <v>39191</v>
      </c>
      <c r="B836" s="309" t="s">
        <v>1785</v>
      </c>
      <c r="C836" s="309" t="s">
        <v>1834</v>
      </c>
      <c r="D836" s="309" t="s">
        <v>1835</v>
      </c>
      <c r="E836" s="306" t="s">
        <v>422</v>
      </c>
      <c r="F836" s="306" t="s">
        <v>183</v>
      </c>
      <c r="G836" s="310">
        <v>76</v>
      </c>
      <c r="H836" s="307">
        <v>15199.712637</v>
      </c>
      <c r="I836" s="307">
        <v>10088.7570514545</v>
      </c>
    </row>
    <row r="837" s="298" customFormat="1" spans="1:9">
      <c r="A837" s="305">
        <v>39413</v>
      </c>
      <c r="B837" s="309" t="s">
        <v>1836</v>
      </c>
      <c r="C837" s="309" t="s">
        <v>1837</v>
      </c>
      <c r="D837" s="309" t="s">
        <v>1838</v>
      </c>
      <c r="E837" s="306" t="s">
        <v>123</v>
      </c>
      <c r="F837" s="306" t="s">
        <v>169</v>
      </c>
      <c r="G837" s="310">
        <v>200</v>
      </c>
      <c r="H837" s="307">
        <v>40183.5702</v>
      </c>
      <c r="I837" s="307">
        <v>23849.2007441808</v>
      </c>
    </row>
    <row r="838" s="298" customFormat="1" spans="1:9">
      <c r="A838" s="305">
        <v>39318</v>
      </c>
      <c r="B838" s="309" t="s">
        <v>1836</v>
      </c>
      <c r="C838" s="309" t="s">
        <v>1810</v>
      </c>
      <c r="D838" s="309" t="s">
        <v>1811</v>
      </c>
      <c r="E838" s="306" t="s">
        <v>422</v>
      </c>
      <c r="F838" s="306" t="s">
        <v>180</v>
      </c>
      <c r="G838" s="310">
        <v>200</v>
      </c>
      <c r="H838" s="307">
        <v>40183.5702</v>
      </c>
      <c r="I838" s="307">
        <v>22798.2482597677</v>
      </c>
    </row>
    <row r="839" s="298" customFormat="1" spans="1:9">
      <c r="A839" s="305">
        <v>39401</v>
      </c>
      <c r="B839" s="309" t="s">
        <v>1836</v>
      </c>
      <c r="C839" s="309" t="s">
        <v>1818</v>
      </c>
      <c r="D839" s="309" t="s">
        <v>1819</v>
      </c>
      <c r="E839" s="306" t="s">
        <v>422</v>
      </c>
      <c r="F839" s="306" t="s">
        <v>610</v>
      </c>
      <c r="G839" s="310">
        <v>200</v>
      </c>
      <c r="H839" s="307">
        <v>42213.8322</v>
      </c>
      <c r="I839" s="307">
        <v>44695.0319803023</v>
      </c>
    </row>
    <row r="840" s="298" customFormat="1" spans="1:9">
      <c r="A840" s="305">
        <v>39335</v>
      </c>
      <c r="B840" s="309" t="s">
        <v>1839</v>
      </c>
      <c r="C840" s="309" t="s">
        <v>1840</v>
      </c>
      <c r="D840" s="309" t="s">
        <v>1841</v>
      </c>
      <c r="E840" s="306" t="s">
        <v>422</v>
      </c>
      <c r="F840" s="306" t="s">
        <v>610</v>
      </c>
      <c r="G840" s="310">
        <v>12</v>
      </c>
      <c r="H840" s="307">
        <v>9587.834208</v>
      </c>
      <c r="I840" s="307">
        <v>9692.67903720892</v>
      </c>
    </row>
    <row r="841" s="298" customFormat="1" spans="1:9">
      <c r="A841" s="305">
        <v>39121</v>
      </c>
      <c r="B841" s="309" t="s">
        <v>1839</v>
      </c>
      <c r="C841" s="309" t="s">
        <v>1842</v>
      </c>
      <c r="D841" s="309" t="s">
        <v>1843</v>
      </c>
      <c r="E841" s="306" t="s">
        <v>422</v>
      </c>
      <c r="F841" s="306" t="s">
        <v>180</v>
      </c>
      <c r="G841" s="310">
        <v>12</v>
      </c>
      <c r="H841" s="307">
        <v>11890.151316</v>
      </c>
      <c r="I841" s="307">
        <v>12322.0124916076</v>
      </c>
    </row>
    <row r="842" s="298" customFormat="1" spans="1:9">
      <c r="A842" s="305">
        <v>39343</v>
      </c>
      <c r="B842" s="309" t="s">
        <v>1839</v>
      </c>
      <c r="C842" s="309" t="s">
        <v>1844</v>
      </c>
      <c r="D842" s="309" t="s">
        <v>1845</v>
      </c>
      <c r="E842" s="306" t="s">
        <v>100</v>
      </c>
      <c r="F842" s="306" t="s">
        <v>610</v>
      </c>
      <c r="G842" s="310">
        <v>16</v>
      </c>
      <c r="H842" s="307">
        <v>16883.034096</v>
      </c>
      <c r="I842" s="307">
        <v>17562.2481653744</v>
      </c>
    </row>
    <row r="843" s="298" customFormat="1" spans="1:9">
      <c r="A843" s="305">
        <v>39398</v>
      </c>
      <c r="B843" s="309" t="s">
        <v>1839</v>
      </c>
      <c r="C843" s="309" t="s">
        <v>1846</v>
      </c>
      <c r="D843" s="309" t="s">
        <v>1847</v>
      </c>
      <c r="E843" s="306" t="s">
        <v>422</v>
      </c>
      <c r="F843" s="306" t="s">
        <v>101</v>
      </c>
      <c r="G843" s="310">
        <v>48</v>
      </c>
      <c r="H843" s="307">
        <v>35450.248608</v>
      </c>
      <c r="I843" s="307">
        <v>35852.4800288265</v>
      </c>
    </row>
    <row r="844" s="298" customFormat="1" spans="1:9">
      <c r="A844" s="305">
        <v>39162</v>
      </c>
      <c r="B844" s="309" t="s">
        <v>1848</v>
      </c>
      <c r="C844" s="309" t="s">
        <v>1849</v>
      </c>
      <c r="D844" s="309" t="s">
        <v>1850</v>
      </c>
      <c r="E844" s="306" t="s">
        <v>123</v>
      </c>
      <c r="F844" s="306" t="s">
        <v>183</v>
      </c>
      <c r="G844" s="310">
        <v>60</v>
      </c>
      <c r="H844" s="307">
        <v>6685.340418</v>
      </c>
      <c r="I844" s="307">
        <v>5906.36684918344</v>
      </c>
    </row>
    <row r="845" s="298" customFormat="1" spans="1:9">
      <c r="A845" s="305">
        <v>39377</v>
      </c>
      <c r="B845" s="309" t="s">
        <v>1848</v>
      </c>
      <c r="C845" s="309" t="s">
        <v>1851</v>
      </c>
      <c r="D845" s="309" t="s">
        <v>1852</v>
      </c>
      <c r="E845" s="306" t="s">
        <v>100</v>
      </c>
      <c r="F845" s="306" t="s">
        <v>610</v>
      </c>
      <c r="G845" s="310">
        <v>150</v>
      </c>
      <c r="H845" s="307">
        <v>15544.9743075</v>
      </c>
      <c r="I845" s="307">
        <v>3683.85868592334</v>
      </c>
    </row>
    <row r="846" s="298" customFormat="1" spans="1:9">
      <c r="A846" s="305">
        <v>39413</v>
      </c>
      <c r="B846" s="309" t="s">
        <v>1848</v>
      </c>
      <c r="C846" s="309" t="s">
        <v>1853</v>
      </c>
      <c r="D846" s="309" t="s">
        <v>1854</v>
      </c>
      <c r="E846" s="306" t="s">
        <v>100</v>
      </c>
      <c r="F846" s="306" t="s">
        <v>610</v>
      </c>
      <c r="G846" s="310">
        <v>30</v>
      </c>
      <c r="H846" s="307">
        <v>3364.925004</v>
      </c>
      <c r="I846" s="307">
        <v>3756.33063428668</v>
      </c>
    </row>
    <row r="847" s="298" customFormat="1" spans="1:9">
      <c r="A847" s="305">
        <v>39428</v>
      </c>
      <c r="B847" s="309" t="s">
        <v>1848</v>
      </c>
      <c r="C847" s="309" t="s">
        <v>1855</v>
      </c>
      <c r="D847" s="309" t="s">
        <v>1856</v>
      </c>
      <c r="E847" s="306" t="s">
        <v>100</v>
      </c>
      <c r="F847" s="306" t="s">
        <v>610</v>
      </c>
      <c r="G847" s="310">
        <v>30</v>
      </c>
      <c r="H847" s="307">
        <v>3707.648847</v>
      </c>
      <c r="I847" s="307">
        <v>4178.91201371924</v>
      </c>
    </row>
    <row r="848" s="298" customFormat="1" spans="1:9">
      <c r="A848" s="305">
        <v>39126</v>
      </c>
      <c r="B848" s="309" t="s">
        <v>1848</v>
      </c>
      <c r="C848" s="309" t="s">
        <v>1857</v>
      </c>
      <c r="D848" s="309" t="s">
        <v>1858</v>
      </c>
      <c r="E848" s="306" t="s">
        <v>219</v>
      </c>
      <c r="F848" s="306" t="s">
        <v>180</v>
      </c>
      <c r="G848" s="310">
        <v>30</v>
      </c>
      <c r="H848" s="307">
        <v>3894.589125</v>
      </c>
      <c r="I848" s="307">
        <v>4346.88483833236</v>
      </c>
    </row>
    <row r="849" s="298" customFormat="1" spans="1:9">
      <c r="A849" s="305">
        <v>39162</v>
      </c>
      <c r="B849" s="309" t="s">
        <v>1848</v>
      </c>
      <c r="C849" s="309" t="s">
        <v>1495</v>
      </c>
      <c r="D849" s="309" t="s">
        <v>1496</v>
      </c>
      <c r="E849" s="306" t="s">
        <v>219</v>
      </c>
      <c r="F849" s="306" t="s">
        <v>180</v>
      </c>
      <c r="G849" s="310">
        <v>22</v>
      </c>
      <c r="H849" s="307">
        <v>6833.2606221</v>
      </c>
      <c r="I849" s="307">
        <v>6111.56443939518</v>
      </c>
    </row>
    <row r="850" s="298" customFormat="1" spans="1:9">
      <c r="A850" s="305">
        <v>39106</v>
      </c>
      <c r="B850" s="309" t="s">
        <v>1848</v>
      </c>
      <c r="C850" s="309" t="s">
        <v>1859</v>
      </c>
      <c r="D850" s="309" t="s">
        <v>1860</v>
      </c>
      <c r="E850" s="306" t="s">
        <v>219</v>
      </c>
      <c r="F850" s="306" t="s">
        <v>180</v>
      </c>
      <c r="G850" s="310">
        <v>200</v>
      </c>
      <c r="H850" s="307">
        <v>3005.34838461538</v>
      </c>
      <c r="I850" s="307">
        <v>3367.96372590559</v>
      </c>
    </row>
    <row r="851" s="298" customFormat="1" spans="1:9">
      <c r="A851" s="305">
        <v>39126</v>
      </c>
      <c r="B851" s="309" t="s">
        <v>1848</v>
      </c>
      <c r="C851" s="309" t="s">
        <v>1861</v>
      </c>
      <c r="D851" s="309" t="s">
        <v>1862</v>
      </c>
      <c r="E851" s="306" t="s">
        <v>219</v>
      </c>
      <c r="F851" s="306" t="s">
        <v>610</v>
      </c>
      <c r="G851" s="310">
        <v>20</v>
      </c>
      <c r="H851" s="307">
        <v>360.134574358974</v>
      </c>
      <c r="I851" s="307">
        <v>401.150632202611</v>
      </c>
    </row>
    <row r="852" s="298" customFormat="1" spans="1:9">
      <c r="A852" s="305">
        <v>39162</v>
      </c>
      <c r="B852" s="309" t="s">
        <v>1863</v>
      </c>
      <c r="C852" s="309" t="s">
        <v>1864</v>
      </c>
      <c r="D852" s="309" t="s">
        <v>1865</v>
      </c>
      <c r="E852" s="306" t="s">
        <v>219</v>
      </c>
      <c r="F852" s="306" t="s">
        <v>610</v>
      </c>
      <c r="G852" s="310">
        <v>42</v>
      </c>
      <c r="H852" s="307">
        <v>4461.656919</v>
      </c>
      <c r="I852" s="307">
        <v>4340.48281829529</v>
      </c>
    </row>
    <row r="853" s="298" customFormat="1" spans="1:9">
      <c r="A853" s="305">
        <v>39106</v>
      </c>
      <c r="B853" s="309" t="s">
        <v>1863</v>
      </c>
      <c r="C853" s="309" t="s">
        <v>1866</v>
      </c>
      <c r="D853" s="309" t="s">
        <v>1867</v>
      </c>
      <c r="E853" s="306" t="s">
        <v>100</v>
      </c>
      <c r="F853" s="306" t="s">
        <v>610</v>
      </c>
      <c r="G853" s="310">
        <v>90</v>
      </c>
      <c r="H853" s="307">
        <v>10749.065985</v>
      </c>
      <c r="I853" s="307">
        <v>10090.4486593799</v>
      </c>
    </row>
    <row r="854" s="298" customFormat="1" spans="1:9">
      <c r="A854" s="305">
        <v>39106</v>
      </c>
      <c r="B854" s="309" t="s">
        <v>1863</v>
      </c>
      <c r="C854" s="309" t="s">
        <v>1868</v>
      </c>
      <c r="D854" s="309" t="s">
        <v>1869</v>
      </c>
      <c r="E854" s="306" t="s">
        <v>219</v>
      </c>
      <c r="F854" s="306" t="s">
        <v>610</v>
      </c>
      <c r="G854" s="310">
        <v>30</v>
      </c>
      <c r="H854" s="307">
        <v>3879.049812</v>
      </c>
      <c r="I854" s="307">
        <v>3592.39556766452</v>
      </c>
    </row>
    <row r="855" s="298" customFormat="1" spans="1:9">
      <c r="A855" s="305">
        <v>39106</v>
      </c>
      <c r="B855" s="309" t="s">
        <v>1863</v>
      </c>
      <c r="C855" s="309" t="s">
        <v>1870</v>
      </c>
      <c r="D855" s="309" t="s">
        <v>1871</v>
      </c>
      <c r="E855" s="306" t="s">
        <v>100</v>
      </c>
      <c r="F855" s="306" t="s">
        <v>180</v>
      </c>
      <c r="G855" s="310">
        <v>60</v>
      </c>
      <c r="H855" s="307">
        <v>7286.219883</v>
      </c>
      <c r="I855" s="307">
        <v>6982.60479818722</v>
      </c>
    </row>
    <row r="856" s="298" customFormat="1" spans="1:9">
      <c r="A856" s="305">
        <v>39162</v>
      </c>
      <c r="B856" s="309" t="s">
        <v>1863</v>
      </c>
      <c r="C856" s="309" t="s">
        <v>1872</v>
      </c>
      <c r="D856" s="309" t="s">
        <v>1873</v>
      </c>
      <c r="E856" s="306" t="s">
        <v>100</v>
      </c>
      <c r="F856" s="306" t="s">
        <v>610</v>
      </c>
      <c r="G856" s="310">
        <v>18</v>
      </c>
      <c r="H856" s="307">
        <v>2400.862902</v>
      </c>
      <c r="I856" s="307">
        <v>1430.32674387157</v>
      </c>
    </row>
    <row r="857" s="298" customFormat="1" spans="1:9">
      <c r="A857" s="305">
        <v>39162</v>
      </c>
      <c r="B857" s="309" t="s">
        <v>1863</v>
      </c>
      <c r="C857" s="309" t="s">
        <v>1874</v>
      </c>
      <c r="D857" s="309" t="s">
        <v>1875</v>
      </c>
      <c r="E857" s="306" t="s">
        <v>100</v>
      </c>
      <c r="F857" s="306" t="s">
        <v>180</v>
      </c>
      <c r="G857" s="310">
        <v>60</v>
      </c>
      <c r="H857" s="307">
        <v>6685.340418</v>
      </c>
      <c r="I857" s="307">
        <v>6046.60897866018</v>
      </c>
    </row>
    <row r="858" s="298" customFormat="1" spans="1:9">
      <c r="A858" s="305">
        <v>39126</v>
      </c>
      <c r="B858" s="309" t="s">
        <v>1863</v>
      </c>
      <c r="C858" s="309" t="s">
        <v>1876</v>
      </c>
      <c r="D858" s="309" t="s">
        <v>1877</v>
      </c>
      <c r="E858" s="306" t="s">
        <v>100</v>
      </c>
      <c r="F858" s="306" t="s">
        <v>610</v>
      </c>
      <c r="G858" s="310">
        <v>30</v>
      </c>
      <c r="H858" s="307">
        <v>3627.531585</v>
      </c>
      <c r="I858" s="307">
        <v>3206.89019832681</v>
      </c>
    </row>
    <row r="859" s="298" customFormat="1" spans="1:9">
      <c r="A859" s="305">
        <v>39126</v>
      </c>
      <c r="B859" s="309" t="s">
        <v>1863</v>
      </c>
      <c r="C859" s="309" t="s">
        <v>1878</v>
      </c>
      <c r="D859" s="309" t="s">
        <v>1879</v>
      </c>
      <c r="E859" s="306" t="s">
        <v>100</v>
      </c>
      <c r="F859" s="306" t="s">
        <v>180</v>
      </c>
      <c r="G859" s="310">
        <v>78</v>
      </c>
      <c r="H859" s="307">
        <v>6735.159924</v>
      </c>
      <c r="I859" s="307">
        <v>5692.08849261857</v>
      </c>
    </row>
    <row r="860" s="298" customFormat="1" spans="1:9">
      <c r="A860" s="305">
        <v>39282</v>
      </c>
      <c r="B860" s="309" t="s">
        <v>1863</v>
      </c>
      <c r="C860" s="309" t="s">
        <v>1880</v>
      </c>
      <c r="D860" s="309" t="s">
        <v>1881</v>
      </c>
      <c r="E860" s="306" t="s">
        <v>219</v>
      </c>
      <c r="F860" s="306" t="s">
        <v>180</v>
      </c>
      <c r="G860" s="310">
        <v>60</v>
      </c>
      <c r="H860" s="307">
        <v>5470.228611</v>
      </c>
      <c r="I860" s="307">
        <v>3713.21749962033</v>
      </c>
    </row>
    <row r="861" s="298" customFormat="1" spans="1:9">
      <c r="A861" s="305">
        <v>39316</v>
      </c>
      <c r="B861" s="309" t="s">
        <v>1863</v>
      </c>
      <c r="C861" s="309" t="s">
        <v>1882</v>
      </c>
      <c r="D861" s="309" t="s">
        <v>1883</v>
      </c>
      <c r="E861" s="306" t="s">
        <v>219</v>
      </c>
      <c r="F861" s="306" t="s">
        <v>180</v>
      </c>
      <c r="G861" s="310">
        <v>90</v>
      </c>
      <c r="H861" s="307">
        <v>9327.023628</v>
      </c>
      <c r="I861" s="307">
        <v>5961.75772329533</v>
      </c>
    </row>
    <row r="862" s="298" customFormat="1" spans="1:9">
      <c r="A862" s="305">
        <v>39309</v>
      </c>
      <c r="B862" s="309" t="s">
        <v>1863</v>
      </c>
      <c r="C862" s="309" t="s">
        <v>1884</v>
      </c>
      <c r="D862" s="309" t="s">
        <v>1885</v>
      </c>
      <c r="E862" s="306" t="s">
        <v>123</v>
      </c>
      <c r="F862" s="306" t="s">
        <v>183</v>
      </c>
      <c r="G862" s="310">
        <v>42</v>
      </c>
      <c r="H862" s="307">
        <v>4735.820376</v>
      </c>
      <c r="I862" s="307">
        <v>2985.04793197866</v>
      </c>
    </row>
    <row r="863" s="298" customFormat="1" spans="1:9">
      <c r="A863" s="305">
        <v>39282</v>
      </c>
      <c r="B863" s="309" t="s">
        <v>1863</v>
      </c>
      <c r="C863" s="309" t="s">
        <v>1886</v>
      </c>
      <c r="D863" s="309" t="s">
        <v>1887</v>
      </c>
      <c r="E863" s="306" t="s">
        <v>695</v>
      </c>
      <c r="F863" s="306" t="s">
        <v>101</v>
      </c>
      <c r="G863" s="310">
        <v>90</v>
      </c>
      <c r="H863" s="307">
        <v>8332.195248</v>
      </c>
      <c r="I863" s="307">
        <v>7688.98215606154</v>
      </c>
    </row>
    <row r="864" s="298" customFormat="1" spans="1:9">
      <c r="A864" s="305">
        <v>39316</v>
      </c>
      <c r="B864" s="309" t="s">
        <v>1863</v>
      </c>
      <c r="C864" s="309" t="s">
        <v>1888</v>
      </c>
      <c r="D864" s="309" t="s">
        <v>1889</v>
      </c>
      <c r="E864" s="306" t="s">
        <v>695</v>
      </c>
      <c r="F864" s="306" t="s">
        <v>101</v>
      </c>
      <c r="G864" s="310">
        <v>30</v>
      </c>
      <c r="H864" s="307">
        <v>2959.887735</v>
      </c>
      <c r="I864" s="307">
        <v>2697.28619420003</v>
      </c>
    </row>
    <row r="865" s="298" customFormat="1" spans="1:9">
      <c r="A865" s="305">
        <v>39343</v>
      </c>
      <c r="B865" s="309" t="s">
        <v>1863</v>
      </c>
      <c r="C865" s="309" t="s">
        <v>1890</v>
      </c>
      <c r="D865" s="309" t="s">
        <v>1891</v>
      </c>
      <c r="E865" s="306" t="s">
        <v>695</v>
      </c>
      <c r="F865" s="306" t="s">
        <v>101</v>
      </c>
      <c r="G865" s="310">
        <v>48</v>
      </c>
      <c r="H865" s="307">
        <v>5383.864389</v>
      </c>
      <c r="I865" s="307">
        <v>4753.99856275473</v>
      </c>
    </row>
    <row r="866" s="298" customFormat="1" spans="1:9">
      <c r="A866" s="305">
        <v>39377</v>
      </c>
      <c r="B866" s="309" t="s">
        <v>1863</v>
      </c>
      <c r="C866" s="309" t="s">
        <v>1892</v>
      </c>
      <c r="D866" s="309" t="s">
        <v>1893</v>
      </c>
      <c r="E866" s="306" t="s">
        <v>695</v>
      </c>
      <c r="F866" s="306" t="s">
        <v>101</v>
      </c>
      <c r="G866" s="310">
        <v>42</v>
      </c>
      <c r="H866" s="307">
        <v>4586.283771</v>
      </c>
      <c r="I866" s="307">
        <v>4271.59646503074</v>
      </c>
    </row>
    <row r="867" s="298" customFormat="1" spans="1:9">
      <c r="A867" s="305">
        <v>39413</v>
      </c>
      <c r="B867" s="309" t="s">
        <v>1863</v>
      </c>
      <c r="C867" s="309" t="s">
        <v>1894</v>
      </c>
      <c r="D867" s="309" t="s">
        <v>1895</v>
      </c>
      <c r="E867" s="306" t="s">
        <v>695</v>
      </c>
      <c r="F867" s="306" t="s">
        <v>101</v>
      </c>
      <c r="G867" s="310">
        <v>42</v>
      </c>
      <c r="H867" s="307">
        <v>4826.167035</v>
      </c>
      <c r="I867" s="307">
        <v>4553.87870796323</v>
      </c>
    </row>
    <row r="868" s="298" customFormat="1" spans="1:9">
      <c r="A868" s="305">
        <v>39428</v>
      </c>
      <c r="B868" s="309" t="s">
        <v>1863</v>
      </c>
      <c r="C868" s="309" t="s">
        <v>1896</v>
      </c>
      <c r="D868" s="309" t="s">
        <v>1897</v>
      </c>
      <c r="E868" s="306" t="s">
        <v>695</v>
      </c>
      <c r="F868" s="306" t="s">
        <v>101</v>
      </c>
      <c r="G868" s="310">
        <v>40</v>
      </c>
      <c r="H868" s="307">
        <v>4943.531796</v>
      </c>
      <c r="I868" s="307">
        <v>4338.28500794943</v>
      </c>
    </row>
    <row r="869" s="298" customFormat="1" spans="1:9">
      <c r="A869" s="305">
        <v>39420</v>
      </c>
      <c r="B869" s="309" t="s">
        <v>1863</v>
      </c>
      <c r="C869" s="309" t="s">
        <v>1898</v>
      </c>
      <c r="D869" s="309" t="s">
        <v>1899</v>
      </c>
      <c r="E869" s="306" t="s">
        <v>695</v>
      </c>
      <c r="F869" s="306" t="s">
        <v>183</v>
      </c>
      <c r="G869" s="310">
        <v>40</v>
      </c>
      <c r="H869" s="307">
        <v>5192.7855</v>
      </c>
      <c r="I869" s="307">
        <v>4587.49950526795</v>
      </c>
    </row>
    <row r="870" s="298" customFormat="1" spans="1:9">
      <c r="A870" s="305">
        <v>39428</v>
      </c>
      <c r="B870" s="309" t="s">
        <v>1863</v>
      </c>
      <c r="C870" s="309" t="s">
        <v>1900</v>
      </c>
      <c r="D870" s="309" t="s">
        <v>1901</v>
      </c>
      <c r="E870" s="306" t="s">
        <v>219</v>
      </c>
      <c r="F870" s="306" t="s">
        <v>180</v>
      </c>
      <c r="G870" s="310">
        <v>120</v>
      </c>
      <c r="H870" s="307">
        <v>28957.939254</v>
      </c>
      <c r="I870" s="307">
        <v>16535.6185289442</v>
      </c>
    </row>
    <row r="871" s="298" customFormat="1" spans="1:9">
      <c r="A871" s="305">
        <v>39168</v>
      </c>
      <c r="B871" s="309" t="s">
        <v>1863</v>
      </c>
      <c r="C871" s="309" t="s">
        <v>1902</v>
      </c>
      <c r="D871" s="309" t="s">
        <v>1903</v>
      </c>
      <c r="E871" s="306" t="s">
        <v>422</v>
      </c>
      <c r="F871" s="306" t="s">
        <v>169</v>
      </c>
      <c r="G871" s="310">
        <v>288</v>
      </c>
      <c r="H871" s="307">
        <v>67704.396306</v>
      </c>
      <c r="I871" s="307">
        <v>63908.0623788317</v>
      </c>
    </row>
    <row r="872" s="298" customFormat="1" spans="1:9">
      <c r="A872" s="305">
        <v>39114</v>
      </c>
      <c r="B872" s="309" t="s">
        <v>1863</v>
      </c>
      <c r="C872" s="309" t="s">
        <v>1904</v>
      </c>
      <c r="D872" s="309" t="s">
        <v>1905</v>
      </c>
      <c r="E872" s="306" t="s">
        <v>422</v>
      </c>
      <c r="F872" s="306" t="s">
        <v>180</v>
      </c>
      <c r="G872" s="310">
        <v>66</v>
      </c>
      <c r="H872" s="307">
        <v>17292.834672</v>
      </c>
      <c r="I872" s="307">
        <v>16510.4134544818</v>
      </c>
    </row>
    <row r="873" s="298" customFormat="1" spans="1:9">
      <c r="A873" s="305">
        <v>39428</v>
      </c>
      <c r="B873" s="309" t="s">
        <v>1863</v>
      </c>
      <c r="C873" s="309" t="s">
        <v>1906</v>
      </c>
      <c r="D873" s="309" t="s">
        <v>1907</v>
      </c>
      <c r="E873" s="306" t="s">
        <v>695</v>
      </c>
      <c r="F873" s="306" t="s">
        <v>610</v>
      </c>
      <c r="G873" s="310">
        <v>126</v>
      </c>
      <c r="H873" s="307">
        <v>32415.47544</v>
      </c>
      <c r="I873" s="307">
        <v>18126.5591923967</v>
      </c>
    </row>
    <row r="874" s="298" customFormat="1" spans="1:9">
      <c r="A874" s="305">
        <v>39343</v>
      </c>
      <c r="B874" s="309" t="s">
        <v>1863</v>
      </c>
      <c r="C874" s="309" t="s">
        <v>1908</v>
      </c>
      <c r="D874" s="309" t="s">
        <v>1909</v>
      </c>
      <c r="E874" s="306" t="s">
        <v>219</v>
      </c>
      <c r="F874" s="306" t="s">
        <v>180</v>
      </c>
      <c r="G874" s="310">
        <v>120</v>
      </c>
      <c r="H874" s="307">
        <v>21961.031706</v>
      </c>
      <c r="I874" s="307">
        <v>21161.5555565504</v>
      </c>
    </row>
    <row r="875" s="298" customFormat="1" spans="1:9">
      <c r="A875" s="305">
        <v>39342</v>
      </c>
      <c r="B875" s="309" t="s">
        <v>1863</v>
      </c>
      <c r="C875" s="309" t="s">
        <v>1910</v>
      </c>
      <c r="D875" s="309" t="s">
        <v>1911</v>
      </c>
      <c r="E875" s="306" t="s">
        <v>422</v>
      </c>
      <c r="F875" s="306" t="s">
        <v>610</v>
      </c>
      <c r="G875" s="310">
        <v>42</v>
      </c>
      <c r="H875" s="307">
        <v>8343.752124</v>
      </c>
      <c r="I875" s="307">
        <v>8030.07223129426</v>
      </c>
    </row>
    <row r="876" s="298" customFormat="1" spans="1:9">
      <c r="A876" s="305">
        <v>39200</v>
      </c>
      <c r="B876" s="309" t="s">
        <v>1863</v>
      </c>
      <c r="C876" s="309" t="s">
        <v>1912</v>
      </c>
      <c r="D876" s="309" t="s">
        <v>1913</v>
      </c>
      <c r="E876" s="306" t="s">
        <v>219</v>
      </c>
      <c r="F876" s="306" t="s">
        <v>180</v>
      </c>
      <c r="G876" s="310">
        <v>24</v>
      </c>
      <c r="H876" s="307">
        <v>7454.497368</v>
      </c>
      <c r="I876" s="307">
        <v>6712.10769756377</v>
      </c>
    </row>
    <row r="877" s="298" customFormat="1" spans="1:9">
      <c r="A877" s="305">
        <v>39227</v>
      </c>
      <c r="B877" s="309" t="s">
        <v>1863</v>
      </c>
      <c r="C877" s="309" t="s">
        <v>1914</v>
      </c>
      <c r="D877" s="309" t="s">
        <v>1915</v>
      </c>
      <c r="E877" s="306" t="s">
        <v>219</v>
      </c>
      <c r="F877" s="306" t="s">
        <v>180</v>
      </c>
      <c r="G877" s="310">
        <v>24</v>
      </c>
      <c r="H877" s="307">
        <v>5912.669553</v>
      </c>
      <c r="I877" s="307">
        <v>5717.75185123982</v>
      </c>
    </row>
    <row r="878" s="298" customFormat="1" spans="1:9">
      <c r="A878" s="305">
        <v>39251</v>
      </c>
      <c r="B878" s="309" t="s">
        <v>1863</v>
      </c>
      <c r="C878" s="309" t="s">
        <v>1916</v>
      </c>
      <c r="D878" s="309" t="s">
        <v>1917</v>
      </c>
      <c r="E878" s="306" t="s">
        <v>219</v>
      </c>
      <c r="F878" s="306" t="s">
        <v>180</v>
      </c>
      <c r="G878" s="310">
        <v>66</v>
      </c>
      <c r="H878" s="307">
        <v>9405.344889</v>
      </c>
      <c r="I878" s="307">
        <v>7973.26809759908</v>
      </c>
    </row>
    <row r="879" s="298" customFormat="1" spans="1:9">
      <c r="A879" s="305">
        <v>39372</v>
      </c>
      <c r="B879" s="309" t="s">
        <v>1863</v>
      </c>
      <c r="C879" s="309" t="s">
        <v>1918</v>
      </c>
      <c r="D879" s="309" t="s">
        <v>1919</v>
      </c>
      <c r="E879" s="306" t="s">
        <v>422</v>
      </c>
      <c r="F879" s="306" t="s">
        <v>183</v>
      </c>
      <c r="G879" s="310">
        <v>66</v>
      </c>
      <c r="H879" s="307">
        <v>8573.015556</v>
      </c>
      <c r="I879" s="307">
        <v>7082.41570892168</v>
      </c>
    </row>
    <row r="880" s="298" customFormat="1" spans="1:9">
      <c r="A880" s="305">
        <v>39426</v>
      </c>
      <c r="B880" s="309" t="s">
        <v>1863</v>
      </c>
      <c r="C880" s="309" t="s">
        <v>1920</v>
      </c>
      <c r="D880" s="309" t="s">
        <v>1921</v>
      </c>
      <c r="E880" s="306" t="s">
        <v>422</v>
      </c>
      <c r="F880" s="306" t="s">
        <v>183</v>
      </c>
      <c r="G880" s="310">
        <v>76</v>
      </c>
      <c r="H880" s="307">
        <v>7802.843475</v>
      </c>
      <c r="I880" s="307">
        <v>6461.61573664465</v>
      </c>
    </row>
    <row r="881" s="298" customFormat="1" spans="1:9">
      <c r="A881" s="305">
        <v>39343</v>
      </c>
      <c r="B881" s="309" t="s">
        <v>1863</v>
      </c>
      <c r="C881" s="309" t="s">
        <v>1922</v>
      </c>
      <c r="D881" s="309" t="s">
        <v>1923</v>
      </c>
      <c r="E881" s="306" t="s">
        <v>422</v>
      </c>
      <c r="F881" s="306" t="s">
        <v>180</v>
      </c>
      <c r="G881" s="310">
        <v>64</v>
      </c>
      <c r="H881" s="307">
        <v>7154.799462</v>
      </c>
      <c r="I881" s="307">
        <v>5292.91263389995</v>
      </c>
    </row>
    <row r="882" s="298" customFormat="1" spans="1:9">
      <c r="A882" s="305">
        <v>39282</v>
      </c>
      <c r="B882" s="309" t="s">
        <v>1863</v>
      </c>
      <c r="C882" s="309" t="s">
        <v>1924</v>
      </c>
      <c r="D882" s="309" t="s">
        <v>1925</v>
      </c>
      <c r="E882" s="306" t="s">
        <v>100</v>
      </c>
      <c r="F882" s="306" t="s">
        <v>180</v>
      </c>
      <c r="G882" s="310">
        <v>32</v>
      </c>
      <c r="H882" s="307">
        <v>3425.442429</v>
      </c>
      <c r="I882" s="307">
        <v>2916.72484672681</v>
      </c>
    </row>
    <row r="883" s="298" customFormat="1" spans="1:9">
      <c r="A883" s="305">
        <v>39316</v>
      </c>
      <c r="B883" s="309" t="s">
        <v>1863</v>
      </c>
      <c r="C883" s="309" t="s">
        <v>1926</v>
      </c>
      <c r="D883" s="309" t="s">
        <v>1927</v>
      </c>
      <c r="E883" s="306" t="s">
        <v>100</v>
      </c>
      <c r="F883" s="306" t="s">
        <v>180</v>
      </c>
      <c r="G883" s="310">
        <v>44</v>
      </c>
      <c r="H883" s="307">
        <v>4001.724489</v>
      </c>
      <c r="I883" s="307">
        <v>2796.05557283054</v>
      </c>
    </row>
    <row r="884" s="298" customFormat="1" spans="1:9">
      <c r="A884" s="305">
        <v>39211</v>
      </c>
      <c r="B884" s="309" t="s">
        <v>1863</v>
      </c>
      <c r="C884" s="309" t="s">
        <v>1928</v>
      </c>
      <c r="D884" s="309" t="s">
        <v>1929</v>
      </c>
      <c r="E884" s="306" t="s">
        <v>422</v>
      </c>
      <c r="F884" s="306" t="s">
        <v>180</v>
      </c>
      <c r="G884" s="310">
        <v>32</v>
      </c>
      <c r="H884" s="307">
        <v>3185.715339</v>
      </c>
      <c r="I884" s="307">
        <v>2264.88848160735</v>
      </c>
    </row>
    <row r="885" s="298" customFormat="1" spans="1:9">
      <c r="A885" s="305">
        <v>39377</v>
      </c>
      <c r="B885" s="309" t="s">
        <v>1863</v>
      </c>
      <c r="C885" s="309" t="s">
        <v>1930</v>
      </c>
      <c r="D885" s="309" t="s">
        <v>1931</v>
      </c>
      <c r="E885" s="306" t="s">
        <v>219</v>
      </c>
      <c r="F885" s="306" t="s">
        <v>180</v>
      </c>
      <c r="G885" s="310">
        <v>16</v>
      </c>
      <c r="H885" s="307">
        <v>2815.348698</v>
      </c>
      <c r="I885" s="307">
        <v>1960.33038871843</v>
      </c>
    </row>
    <row r="886" s="298" customFormat="1" spans="1:9">
      <c r="A886" s="305">
        <v>39413</v>
      </c>
      <c r="B886" s="309" t="s">
        <v>1863</v>
      </c>
      <c r="C886" s="309" t="s">
        <v>1932</v>
      </c>
      <c r="D886" s="309" t="s">
        <v>1933</v>
      </c>
      <c r="E886" s="306" t="s">
        <v>219</v>
      </c>
      <c r="F886" s="306" t="s">
        <v>180</v>
      </c>
      <c r="G886" s="310">
        <v>42</v>
      </c>
      <c r="H886" s="307">
        <v>3392.958237</v>
      </c>
      <c r="I886" s="307">
        <v>2717.1676111954</v>
      </c>
    </row>
    <row r="887" s="298" customFormat="1" spans="1:9">
      <c r="A887" s="305">
        <v>39200</v>
      </c>
      <c r="B887" s="309" t="s">
        <v>1863</v>
      </c>
      <c r="C887" s="309" t="s">
        <v>1934</v>
      </c>
      <c r="D887" s="309" t="s">
        <v>1935</v>
      </c>
      <c r="E887" s="306" t="s">
        <v>100</v>
      </c>
      <c r="F887" s="306" t="s">
        <v>180</v>
      </c>
      <c r="G887" s="310">
        <v>60</v>
      </c>
      <c r="H887" s="307">
        <v>5946.481224</v>
      </c>
      <c r="I887" s="307">
        <v>4925.50561922192</v>
      </c>
    </row>
    <row r="888" s="298" customFormat="1" spans="1:9">
      <c r="A888" s="305">
        <v>39227</v>
      </c>
      <c r="B888" s="309" t="s">
        <v>1863</v>
      </c>
      <c r="C888" s="309" t="s">
        <v>1936</v>
      </c>
      <c r="D888" s="309" t="s">
        <v>1937</v>
      </c>
      <c r="E888" s="306" t="s">
        <v>100</v>
      </c>
      <c r="F888" s="306" t="s">
        <v>180</v>
      </c>
      <c r="G888" s="310">
        <v>32</v>
      </c>
      <c r="H888" s="307">
        <v>3012.440286</v>
      </c>
      <c r="I888" s="307">
        <v>2583.68918897905</v>
      </c>
    </row>
    <row r="889" s="298" customFormat="1" spans="1:9">
      <c r="A889" s="305">
        <v>39251</v>
      </c>
      <c r="B889" s="309" t="s">
        <v>1863</v>
      </c>
      <c r="C889" s="309" t="s">
        <v>1938</v>
      </c>
      <c r="D889" s="309" t="s">
        <v>1939</v>
      </c>
      <c r="E889" s="306" t="s">
        <v>100</v>
      </c>
      <c r="F889" s="306" t="s">
        <v>180</v>
      </c>
      <c r="G889" s="310">
        <v>22</v>
      </c>
      <c r="H889" s="307">
        <v>4220.368089</v>
      </c>
      <c r="I889" s="307">
        <v>3056.98937367723</v>
      </c>
    </row>
    <row r="890" s="298" customFormat="1" spans="1:9">
      <c r="A890" s="305">
        <v>39412</v>
      </c>
      <c r="B890" s="309" t="s">
        <v>1863</v>
      </c>
      <c r="C890" s="309" t="s">
        <v>1940</v>
      </c>
      <c r="D890" s="309" t="s">
        <v>1941</v>
      </c>
      <c r="E890" s="306" t="s">
        <v>422</v>
      </c>
      <c r="F890" s="306" t="s">
        <v>180</v>
      </c>
      <c r="G890" s="310">
        <v>32</v>
      </c>
      <c r="H890" s="307">
        <v>4583.863074</v>
      </c>
      <c r="I890" s="307">
        <v>3218.58495136877</v>
      </c>
    </row>
    <row r="891" s="298" customFormat="1" spans="1:9">
      <c r="A891" s="305">
        <v>39377</v>
      </c>
      <c r="B891" s="309" t="s">
        <v>1863</v>
      </c>
      <c r="C891" s="309" t="s">
        <v>1942</v>
      </c>
      <c r="D891" s="309" t="s">
        <v>1943</v>
      </c>
      <c r="E891" s="306" t="s">
        <v>100</v>
      </c>
      <c r="F891" s="306" t="s">
        <v>180</v>
      </c>
      <c r="G891" s="310">
        <v>12</v>
      </c>
      <c r="H891" s="307">
        <v>3365.783961</v>
      </c>
      <c r="I891" s="307">
        <v>2392.27173281568</v>
      </c>
    </row>
    <row r="892" s="298" customFormat="1" spans="1:9">
      <c r="A892" s="305">
        <v>39413</v>
      </c>
      <c r="B892" s="309" t="s">
        <v>1863</v>
      </c>
      <c r="C892" s="309" t="s">
        <v>1944</v>
      </c>
      <c r="D892" s="309" t="s">
        <v>1945</v>
      </c>
      <c r="E892" s="306" t="s">
        <v>100</v>
      </c>
      <c r="F892" s="306" t="s">
        <v>180</v>
      </c>
      <c r="G892" s="310">
        <v>18</v>
      </c>
      <c r="H892" s="307">
        <v>7987.675404</v>
      </c>
      <c r="I892" s="307">
        <v>7331.69219785768</v>
      </c>
    </row>
    <row r="893" s="298" customFormat="1" spans="1:9">
      <c r="A893" s="305">
        <v>39428</v>
      </c>
      <c r="B893" s="309" t="s">
        <v>1863</v>
      </c>
      <c r="C893" s="309" t="s">
        <v>1946</v>
      </c>
      <c r="D893" s="309" t="s">
        <v>1947</v>
      </c>
      <c r="E893" s="306" t="s">
        <v>100</v>
      </c>
      <c r="F893" s="306" t="s">
        <v>180</v>
      </c>
      <c r="G893" s="310">
        <v>12</v>
      </c>
      <c r="H893" s="307">
        <v>5755.089987</v>
      </c>
      <c r="I893" s="307">
        <v>5235.26842499016</v>
      </c>
    </row>
    <row r="894" s="298" customFormat="1" spans="1:9">
      <c r="A894" s="305">
        <v>39125</v>
      </c>
      <c r="B894" s="309" t="s">
        <v>1863</v>
      </c>
      <c r="C894" s="309" t="s">
        <v>1948</v>
      </c>
      <c r="D894" s="309" t="s">
        <v>1949</v>
      </c>
      <c r="E894" s="306" t="s">
        <v>422</v>
      </c>
      <c r="F894" s="306" t="s">
        <v>183</v>
      </c>
      <c r="G894" s="310">
        <v>42</v>
      </c>
      <c r="H894" s="307">
        <v>18859.181805</v>
      </c>
      <c r="I894" s="307">
        <v>17168.3242030332</v>
      </c>
    </row>
    <row r="895" s="298" customFormat="1" spans="1:9">
      <c r="A895" s="305">
        <v>39343</v>
      </c>
      <c r="B895" s="309" t="s">
        <v>1863</v>
      </c>
      <c r="C895" s="309" t="s">
        <v>1950</v>
      </c>
      <c r="D895" s="309" t="s">
        <v>1951</v>
      </c>
      <c r="E895" s="306" t="s">
        <v>100</v>
      </c>
      <c r="F895" s="306" t="s">
        <v>180</v>
      </c>
      <c r="G895" s="310">
        <v>24</v>
      </c>
      <c r="H895" s="307">
        <v>11511.975975</v>
      </c>
      <c r="I895" s="307">
        <v>8424.97110139625</v>
      </c>
    </row>
    <row r="896" s="298" customFormat="1" spans="1:9">
      <c r="A896" s="305">
        <v>39246</v>
      </c>
      <c r="B896" s="309" t="s">
        <v>1863</v>
      </c>
      <c r="C896" s="309" t="s">
        <v>1952</v>
      </c>
      <c r="D896" s="309" t="s">
        <v>1953</v>
      </c>
      <c r="E896" s="306" t="s">
        <v>422</v>
      </c>
      <c r="F896" s="306" t="s">
        <v>610</v>
      </c>
      <c r="G896" s="310">
        <v>48</v>
      </c>
      <c r="H896" s="307">
        <v>17408.559606</v>
      </c>
      <c r="I896" s="307">
        <v>16014.1581520831</v>
      </c>
    </row>
    <row r="897" s="298" customFormat="1" spans="1:9">
      <c r="A897" s="305">
        <v>39377</v>
      </c>
      <c r="B897" s="309" t="s">
        <v>1863</v>
      </c>
      <c r="C897" s="309" t="s">
        <v>1954</v>
      </c>
      <c r="D897" s="309" t="s">
        <v>1955</v>
      </c>
      <c r="E897" s="306" t="s">
        <v>422</v>
      </c>
      <c r="F897" s="306" t="s">
        <v>169</v>
      </c>
      <c r="G897" s="310">
        <v>180</v>
      </c>
      <c r="H897" s="307">
        <v>63866.810691</v>
      </c>
      <c r="I897" s="307">
        <v>59127.9241475026</v>
      </c>
    </row>
    <row r="898" s="298" customFormat="1" spans="1:9">
      <c r="A898" s="305">
        <v>39170</v>
      </c>
      <c r="B898" s="309" t="s">
        <v>1863</v>
      </c>
      <c r="C898" s="309" t="s">
        <v>1956</v>
      </c>
      <c r="D898" s="309" t="s">
        <v>1957</v>
      </c>
      <c r="E898" s="306" t="s">
        <v>422</v>
      </c>
      <c r="F898" s="306" t="s">
        <v>610</v>
      </c>
      <c r="G898" s="310">
        <v>36</v>
      </c>
      <c r="H898" s="307">
        <v>14525.275218</v>
      </c>
      <c r="I898" s="307">
        <v>13174.0216330313</v>
      </c>
    </row>
    <row r="899" s="298" customFormat="1" spans="1:9">
      <c r="A899" s="305">
        <v>39251</v>
      </c>
      <c r="B899" s="309" t="s">
        <v>1863</v>
      </c>
      <c r="C899" s="309" t="s">
        <v>1958</v>
      </c>
      <c r="D899" s="309" t="s">
        <v>1959</v>
      </c>
      <c r="E899" s="306" t="s">
        <v>219</v>
      </c>
      <c r="F899" s="306" t="s">
        <v>183</v>
      </c>
      <c r="G899" s="310">
        <v>78</v>
      </c>
      <c r="H899" s="307">
        <v>30528.268824</v>
      </c>
      <c r="I899" s="307">
        <v>28046.4548779435</v>
      </c>
    </row>
    <row r="900" s="298" customFormat="1" spans="1:9">
      <c r="A900" s="305">
        <v>39329</v>
      </c>
      <c r="B900" s="309" t="s">
        <v>1863</v>
      </c>
      <c r="C900" s="309" t="s">
        <v>1960</v>
      </c>
      <c r="D900" s="309" t="s">
        <v>1961</v>
      </c>
      <c r="E900" s="306" t="s">
        <v>422</v>
      </c>
      <c r="F900" s="306" t="s">
        <v>610</v>
      </c>
      <c r="G900" s="310">
        <v>108</v>
      </c>
      <c r="H900" s="307">
        <v>30059.981085</v>
      </c>
      <c r="I900" s="307">
        <v>28109.1219434877</v>
      </c>
    </row>
    <row r="901" s="298" customFormat="1" spans="1:9">
      <c r="A901" s="305">
        <v>39252</v>
      </c>
      <c r="B901" s="309" t="s">
        <v>1863</v>
      </c>
      <c r="C901" s="309" t="s">
        <v>1962</v>
      </c>
      <c r="D901" s="309" t="s">
        <v>1963</v>
      </c>
      <c r="E901" s="306" t="s">
        <v>422</v>
      </c>
      <c r="F901" s="306" t="s">
        <v>183</v>
      </c>
      <c r="G901" s="310">
        <v>48</v>
      </c>
      <c r="H901" s="307">
        <v>15119.048766</v>
      </c>
      <c r="I901" s="307">
        <v>13923.8826442531</v>
      </c>
    </row>
    <row r="902" s="298" customFormat="1" spans="1:9">
      <c r="A902" s="305">
        <v>39307</v>
      </c>
      <c r="B902" s="309" t="s">
        <v>1863</v>
      </c>
      <c r="C902" s="309" t="s">
        <v>1964</v>
      </c>
      <c r="D902" s="309" t="s">
        <v>1965</v>
      </c>
      <c r="E902" s="306" t="s">
        <v>422</v>
      </c>
      <c r="F902" s="306" t="s">
        <v>183</v>
      </c>
      <c r="G902" s="310">
        <v>80</v>
      </c>
      <c r="H902" s="307">
        <v>3228.428928</v>
      </c>
      <c r="I902" s="307">
        <v>1549.31253957811</v>
      </c>
    </row>
    <row r="903" s="298" customFormat="1" spans="1:9">
      <c r="A903" s="305">
        <v>39309</v>
      </c>
      <c r="B903" s="309" t="s">
        <v>1863</v>
      </c>
      <c r="C903" s="309" t="s">
        <v>1966</v>
      </c>
      <c r="D903" s="309" t="s">
        <v>1967</v>
      </c>
      <c r="E903" s="306" t="s">
        <v>100</v>
      </c>
      <c r="F903" s="306" t="s">
        <v>183</v>
      </c>
      <c r="G903" s="310">
        <v>80</v>
      </c>
      <c r="H903" s="307">
        <v>1412.437656</v>
      </c>
      <c r="I903" s="307">
        <v>1152.91964585726</v>
      </c>
    </row>
    <row r="904" s="298" customFormat="1" spans="1:9">
      <c r="A904" s="305">
        <v>39416</v>
      </c>
      <c r="B904" s="309" t="s">
        <v>1863</v>
      </c>
      <c r="C904" s="309" t="s">
        <v>1968</v>
      </c>
      <c r="D904" s="309" t="s">
        <v>1969</v>
      </c>
      <c r="E904" s="306" t="s">
        <v>123</v>
      </c>
      <c r="F904" s="306" t="s">
        <v>180</v>
      </c>
      <c r="G904" s="310">
        <v>80</v>
      </c>
      <c r="H904" s="307">
        <v>1412.437656</v>
      </c>
      <c r="I904" s="307">
        <v>1190.28104428854</v>
      </c>
    </row>
    <row r="905" s="298" customFormat="1" spans="1:9">
      <c r="A905" s="305">
        <v>39307</v>
      </c>
      <c r="B905" s="309" t="s">
        <v>1863</v>
      </c>
      <c r="C905" s="309" t="s">
        <v>1970</v>
      </c>
      <c r="D905" s="309" t="s">
        <v>1971</v>
      </c>
      <c r="E905" s="306" t="s">
        <v>422</v>
      </c>
      <c r="F905" s="306" t="s">
        <v>169</v>
      </c>
      <c r="G905" s="310">
        <v>360</v>
      </c>
      <c r="H905" s="307">
        <v>13673.346048</v>
      </c>
      <c r="I905" s="307">
        <v>9725.40738432659</v>
      </c>
    </row>
    <row r="906" s="298" customFormat="1" spans="1:9">
      <c r="A906" s="305">
        <v>39106</v>
      </c>
      <c r="B906" s="309" t="s">
        <v>1863</v>
      </c>
      <c r="C906" s="309" t="s">
        <v>1972</v>
      </c>
      <c r="D906" s="309" t="s">
        <v>1973</v>
      </c>
      <c r="E906" s="306" t="s">
        <v>695</v>
      </c>
      <c r="F906" s="306" t="s">
        <v>183</v>
      </c>
      <c r="G906" s="310">
        <v>210</v>
      </c>
      <c r="H906" s="307">
        <v>14020.52085</v>
      </c>
      <c r="I906" s="307">
        <v>5414.16624871202</v>
      </c>
    </row>
    <row r="907" s="298" customFormat="1" spans="1:9">
      <c r="A907" s="305">
        <v>39126</v>
      </c>
      <c r="B907" s="309" t="s">
        <v>1863</v>
      </c>
      <c r="C907" s="309" t="s">
        <v>1974</v>
      </c>
      <c r="D907" s="309" t="s">
        <v>1975</v>
      </c>
      <c r="E907" s="306" t="s">
        <v>695</v>
      </c>
      <c r="F907" s="306" t="s">
        <v>183</v>
      </c>
      <c r="G907" s="310">
        <v>24</v>
      </c>
      <c r="H907" s="307">
        <v>1823.097189</v>
      </c>
      <c r="I907" s="307">
        <v>1504.88123637196</v>
      </c>
    </row>
    <row r="908" s="298" customFormat="1" spans="1:9">
      <c r="A908" s="305">
        <v>39162</v>
      </c>
      <c r="B908" s="309" t="s">
        <v>1863</v>
      </c>
      <c r="C908" s="309" t="s">
        <v>1976</v>
      </c>
      <c r="D908" s="309" t="s">
        <v>1977</v>
      </c>
      <c r="E908" s="306" t="s">
        <v>695</v>
      </c>
      <c r="F908" s="306" t="s">
        <v>183</v>
      </c>
      <c r="G908" s="310">
        <v>90</v>
      </c>
      <c r="H908" s="307">
        <v>7424.199612</v>
      </c>
      <c r="I908" s="307">
        <v>4807.14849809551</v>
      </c>
    </row>
    <row r="909" s="298" customFormat="1" spans="1:9">
      <c r="A909" s="305">
        <v>39200</v>
      </c>
      <c r="B909" s="309" t="s">
        <v>1978</v>
      </c>
      <c r="C909" s="309" t="s">
        <v>1979</v>
      </c>
      <c r="D909" s="309" t="s">
        <v>1980</v>
      </c>
      <c r="E909" s="306" t="s">
        <v>695</v>
      </c>
      <c r="F909" s="306" t="s">
        <v>183</v>
      </c>
      <c r="G909" s="310">
        <v>240</v>
      </c>
      <c r="H909" s="307">
        <v>32777.79912</v>
      </c>
      <c r="I909" s="307">
        <v>31592.2207104339</v>
      </c>
    </row>
    <row r="910" s="298" customFormat="1" spans="1:9">
      <c r="A910" s="305">
        <v>39227</v>
      </c>
      <c r="B910" s="309" t="s">
        <v>1978</v>
      </c>
      <c r="C910" s="309" t="s">
        <v>1981</v>
      </c>
      <c r="D910" s="309" t="s">
        <v>1982</v>
      </c>
      <c r="E910" s="306" t="s">
        <v>695</v>
      </c>
      <c r="F910" s="306" t="s">
        <v>183</v>
      </c>
      <c r="G910" s="310">
        <v>90</v>
      </c>
      <c r="H910" s="307">
        <v>13416.12747</v>
      </c>
      <c r="I910" s="307">
        <v>12856.6813604754</v>
      </c>
    </row>
    <row r="911" s="298" customFormat="1" spans="1:9">
      <c r="A911" s="305">
        <v>39233</v>
      </c>
      <c r="B911" s="309" t="s">
        <v>1978</v>
      </c>
      <c r="C911" s="309" t="s">
        <v>1983</v>
      </c>
      <c r="D911" s="309" t="s">
        <v>1984</v>
      </c>
      <c r="E911" s="306" t="s">
        <v>123</v>
      </c>
      <c r="F911" s="306" t="s">
        <v>183</v>
      </c>
      <c r="G911" s="310">
        <v>30</v>
      </c>
      <c r="H911" s="307">
        <v>4776.58179</v>
      </c>
      <c r="I911" s="307">
        <v>4593.95224054111</v>
      </c>
    </row>
    <row r="912" s="298" customFormat="1" spans="1:9">
      <c r="A912" s="305">
        <v>39162</v>
      </c>
      <c r="B912" s="309" t="s">
        <v>1978</v>
      </c>
      <c r="C912" s="309" t="s">
        <v>1985</v>
      </c>
      <c r="D912" s="309" t="s">
        <v>1986</v>
      </c>
      <c r="E912" s="306" t="s">
        <v>100</v>
      </c>
      <c r="F912" s="306" t="s">
        <v>610</v>
      </c>
      <c r="G912" s="310">
        <v>30</v>
      </c>
      <c r="H912" s="307">
        <v>5135.00112</v>
      </c>
      <c r="I912" s="307">
        <v>4823.70182347541</v>
      </c>
    </row>
    <row r="913" s="298" customFormat="1" spans="1:9">
      <c r="A913" s="305">
        <v>39230</v>
      </c>
      <c r="B913" s="309" t="s">
        <v>1978</v>
      </c>
      <c r="C913" s="309" t="s">
        <v>1987</v>
      </c>
      <c r="D913" s="309" t="s">
        <v>1988</v>
      </c>
      <c r="E913" s="306" t="s">
        <v>422</v>
      </c>
      <c r="F913" s="306" t="s">
        <v>180</v>
      </c>
      <c r="G913" s="310">
        <v>30</v>
      </c>
      <c r="H913" s="307">
        <v>6980.9778</v>
      </c>
      <c r="I913" s="307">
        <v>6826.47472525426</v>
      </c>
    </row>
    <row r="914" s="298" customFormat="1" spans="1:9">
      <c r="A914" s="305">
        <v>39251</v>
      </c>
      <c r="B914" s="309" t="s">
        <v>1978</v>
      </c>
      <c r="C914" s="309" t="s">
        <v>1989</v>
      </c>
      <c r="D914" s="309" t="s">
        <v>1990</v>
      </c>
      <c r="E914" s="306" t="s">
        <v>100</v>
      </c>
      <c r="F914" s="306" t="s">
        <v>183</v>
      </c>
      <c r="G914" s="310">
        <v>42</v>
      </c>
      <c r="H914" s="307">
        <v>10012.783662</v>
      </c>
      <c r="I914" s="307">
        <v>6462.65148745627</v>
      </c>
    </row>
    <row r="915" s="298" customFormat="1" spans="1:9">
      <c r="A915" s="305">
        <v>39414</v>
      </c>
      <c r="B915" s="309" t="s">
        <v>1978</v>
      </c>
      <c r="C915" s="309" t="s">
        <v>1991</v>
      </c>
      <c r="D915" s="309" t="s">
        <v>1992</v>
      </c>
      <c r="E915" s="306" t="s">
        <v>422</v>
      </c>
      <c r="F915" s="306" t="s">
        <v>180</v>
      </c>
      <c r="G915" s="310">
        <v>30</v>
      </c>
      <c r="H915" s="307">
        <v>7486.98156</v>
      </c>
      <c r="I915" s="307">
        <v>4746.10612418639</v>
      </c>
    </row>
    <row r="916" s="298" customFormat="1" spans="1:9">
      <c r="A916" s="305">
        <v>39157</v>
      </c>
      <c r="B916" s="309" t="s">
        <v>1978</v>
      </c>
      <c r="C916" s="309" t="s">
        <v>1993</v>
      </c>
      <c r="D916" s="309" t="s">
        <v>1994</v>
      </c>
      <c r="E916" s="306" t="s">
        <v>123</v>
      </c>
      <c r="F916" s="306" t="s">
        <v>610</v>
      </c>
      <c r="G916" s="310">
        <v>30</v>
      </c>
      <c r="H916" s="307">
        <v>7655.64948</v>
      </c>
      <c r="I916" s="307">
        <v>4813.46527804421</v>
      </c>
    </row>
    <row r="917" s="298" customFormat="1" spans="1:9">
      <c r="A917" s="305">
        <v>39352</v>
      </c>
      <c r="B917" s="309" t="s">
        <v>1978</v>
      </c>
      <c r="C917" s="309" t="s">
        <v>1995</v>
      </c>
      <c r="D917" s="309" t="s">
        <v>1996</v>
      </c>
      <c r="E917" s="306" t="s">
        <v>422</v>
      </c>
      <c r="F917" s="306" t="s">
        <v>183</v>
      </c>
      <c r="G917" s="310">
        <v>48</v>
      </c>
      <c r="H917" s="307">
        <v>5907.125376</v>
      </c>
      <c r="I917" s="307">
        <v>5096.86622869138</v>
      </c>
    </row>
    <row r="918" s="298" customFormat="1" spans="1:9">
      <c r="A918" s="305">
        <v>39111</v>
      </c>
      <c r="B918" s="309" t="s">
        <v>1978</v>
      </c>
      <c r="C918" s="309" t="s">
        <v>1997</v>
      </c>
      <c r="D918" s="309" t="s">
        <v>1998</v>
      </c>
      <c r="E918" s="306" t="s">
        <v>422</v>
      </c>
      <c r="F918" s="306" t="s">
        <v>169</v>
      </c>
      <c r="G918" s="310">
        <v>660</v>
      </c>
      <c r="H918" s="307">
        <v>78852.2526</v>
      </c>
      <c r="I918" s="307">
        <v>39156.6667382534</v>
      </c>
    </row>
    <row r="919" s="298" customFormat="1" spans="1:9">
      <c r="A919" s="305">
        <v>39157</v>
      </c>
      <c r="B919" s="309" t="s">
        <v>1978</v>
      </c>
      <c r="C919" s="309" t="s">
        <v>1999</v>
      </c>
      <c r="D919" s="309" t="s">
        <v>2000</v>
      </c>
      <c r="E919" s="306" t="s">
        <v>123</v>
      </c>
      <c r="F919" s="306" t="s">
        <v>180</v>
      </c>
      <c r="G919" s="310">
        <v>210</v>
      </c>
      <c r="H919" s="307">
        <v>49375.19097</v>
      </c>
      <c r="I919" s="307">
        <v>27685.0866971716</v>
      </c>
    </row>
    <row r="920" s="298" customFormat="1" spans="1:9">
      <c r="A920" s="305">
        <v>39200</v>
      </c>
      <c r="B920" s="309" t="s">
        <v>1978</v>
      </c>
      <c r="C920" s="309" t="s">
        <v>2001</v>
      </c>
      <c r="D920" s="309" t="s">
        <v>2002</v>
      </c>
      <c r="E920" s="306" t="s">
        <v>123</v>
      </c>
      <c r="F920" s="306" t="s">
        <v>610</v>
      </c>
      <c r="G920" s="310">
        <v>80</v>
      </c>
      <c r="H920" s="307">
        <v>8214.7524</v>
      </c>
      <c r="I920" s="307">
        <v>6113.9634209589</v>
      </c>
    </row>
    <row r="921" s="298" customFormat="1" spans="1:9">
      <c r="A921" s="305">
        <v>39363</v>
      </c>
      <c r="B921" s="309" t="s">
        <v>1978</v>
      </c>
      <c r="C921" s="309" t="s">
        <v>2003</v>
      </c>
      <c r="D921" s="309" t="s">
        <v>2004</v>
      </c>
      <c r="E921" s="306" t="s">
        <v>422</v>
      </c>
      <c r="F921" s="306" t="s">
        <v>180</v>
      </c>
      <c r="G921" s="310">
        <v>40</v>
      </c>
      <c r="H921" s="307">
        <v>4472.82336</v>
      </c>
      <c r="I921" s="307">
        <v>3299.03990743747</v>
      </c>
    </row>
    <row r="922" s="298" customFormat="1" spans="1:9">
      <c r="A922" s="305">
        <v>39415</v>
      </c>
      <c r="B922" s="309" t="s">
        <v>1978</v>
      </c>
      <c r="C922" s="309" t="s">
        <v>2005</v>
      </c>
      <c r="D922" s="309" t="s">
        <v>2006</v>
      </c>
      <c r="E922" s="306" t="s">
        <v>422</v>
      </c>
      <c r="F922" s="306" t="s">
        <v>610</v>
      </c>
      <c r="G922" s="310">
        <v>40</v>
      </c>
      <c r="H922" s="307">
        <v>4282.29108</v>
      </c>
      <c r="I922" s="307">
        <v>3610.94008340852</v>
      </c>
    </row>
    <row r="923" s="298" customFormat="1" spans="1:9">
      <c r="A923" s="305">
        <v>39251</v>
      </c>
      <c r="B923" s="309" t="s">
        <v>1978</v>
      </c>
      <c r="C923" s="309" t="s">
        <v>2007</v>
      </c>
      <c r="D923" s="309" t="s">
        <v>2008</v>
      </c>
      <c r="E923" s="306" t="s">
        <v>123</v>
      </c>
      <c r="F923" s="306" t="s">
        <v>610</v>
      </c>
      <c r="G923" s="310">
        <v>300</v>
      </c>
      <c r="H923" s="307">
        <v>57557.9277</v>
      </c>
      <c r="I923" s="307">
        <v>27398.6000413097</v>
      </c>
    </row>
    <row r="924" s="298" customFormat="1" spans="1:9">
      <c r="A924" s="305">
        <v>39282</v>
      </c>
      <c r="B924" s="309" t="s">
        <v>1978</v>
      </c>
      <c r="C924" s="309" t="s">
        <v>2009</v>
      </c>
      <c r="D924" s="309" t="s">
        <v>2010</v>
      </c>
      <c r="E924" s="306" t="s">
        <v>123</v>
      </c>
      <c r="F924" s="306" t="s">
        <v>610</v>
      </c>
      <c r="G924" s="310">
        <v>30</v>
      </c>
      <c r="H924" s="307">
        <v>2326.21173</v>
      </c>
      <c r="I924" s="307">
        <v>1047.21163206329</v>
      </c>
    </row>
    <row r="925" s="298" customFormat="1" spans="1:9">
      <c r="A925" s="305">
        <v>39322</v>
      </c>
      <c r="B925" s="309" t="s">
        <v>1978</v>
      </c>
      <c r="C925" s="309" t="s">
        <v>2011</v>
      </c>
      <c r="D925" s="309" t="s">
        <v>2012</v>
      </c>
      <c r="E925" s="306" t="s">
        <v>422</v>
      </c>
      <c r="F925" s="306" t="s">
        <v>169</v>
      </c>
      <c r="G925" s="310">
        <v>88</v>
      </c>
      <c r="H925" s="307">
        <v>8287.217136</v>
      </c>
      <c r="I925" s="307">
        <v>5525.95074859794</v>
      </c>
    </row>
    <row r="926" s="298" customFormat="1" spans="1:9">
      <c r="A926" s="305">
        <v>39316</v>
      </c>
      <c r="B926" s="309" t="s">
        <v>1978</v>
      </c>
      <c r="C926" s="309" t="s">
        <v>2013</v>
      </c>
      <c r="D926" s="309" t="s">
        <v>2014</v>
      </c>
      <c r="E926" s="306" t="s">
        <v>123</v>
      </c>
      <c r="F926" s="306" t="s">
        <v>610</v>
      </c>
      <c r="G926" s="310">
        <v>600</v>
      </c>
      <c r="H926" s="307">
        <v>85973.787</v>
      </c>
      <c r="I926" s="307">
        <v>59973.4359089716</v>
      </c>
    </row>
    <row r="927" s="298" customFormat="1" spans="1:9">
      <c r="A927" s="305">
        <v>39227</v>
      </c>
      <c r="B927" s="309" t="s">
        <v>1978</v>
      </c>
      <c r="C927" s="309" t="s">
        <v>2015</v>
      </c>
      <c r="D927" s="309" t="s">
        <v>2016</v>
      </c>
      <c r="E927" s="306" t="s">
        <v>123</v>
      </c>
      <c r="F927" s="306" t="s">
        <v>610</v>
      </c>
      <c r="G927" s="310">
        <v>100</v>
      </c>
      <c r="H927" s="307">
        <v>28048.8504</v>
      </c>
      <c r="I927" s="307">
        <v>18289.3640667705</v>
      </c>
    </row>
    <row r="928" s="298" customFormat="1" spans="1:9">
      <c r="A928" s="305">
        <v>39114</v>
      </c>
      <c r="B928" s="309" t="s">
        <v>1978</v>
      </c>
      <c r="C928" s="309" t="s">
        <v>2017</v>
      </c>
      <c r="D928" s="309" t="s">
        <v>2018</v>
      </c>
      <c r="E928" s="306" t="s">
        <v>422</v>
      </c>
      <c r="F928" s="306" t="s">
        <v>183</v>
      </c>
      <c r="G928" s="310">
        <v>180</v>
      </c>
      <c r="H928" s="307">
        <v>31681.45764</v>
      </c>
      <c r="I928" s="307">
        <v>21614.8076518369</v>
      </c>
    </row>
    <row r="929" s="298" customFormat="1" spans="1:9">
      <c r="A929" s="305">
        <v>39290</v>
      </c>
      <c r="B929" s="309" t="s">
        <v>1978</v>
      </c>
      <c r="C929" s="309" t="s">
        <v>2019</v>
      </c>
      <c r="D929" s="309" t="s">
        <v>2020</v>
      </c>
      <c r="E929" s="306" t="s">
        <v>422</v>
      </c>
      <c r="F929" s="306" t="s">
        <v>610</v>
      </c>
      <c r="G929" s="310">
        <v>100</v>
      </c>
      <c r="H929" s="307">
        <v>4037.0979</v>
      </c>
      <c r="I929" s="307">
        <v>1893.19889374686</v>
      </c>
    </row>
    <row r="930" s="298" customFormat="1" spans="1:9">
      <c r="A930" s="305">
        <v>39241</v>
      </c>
      <c r="B930" s="309" t="s">
        <v>1978</v>
      </c>
      <c r="C930" s="309" t="s">
        <v>2021</v>
      </c>
      <c r="D930" s="309" t="s">
        <v>2022</v>
      </c>
      <c r="E930" s="306" t="s">
        <v>422</v>
      </c>
      <c r="F930" s="306" t="s">
        <v>169</v>
      </c>
      <c r="G930" s="310">
        <v>60</v>
      </c>
      <c r="H930" s="307">
        <v>2422.25874</v>
      </c>
      <c r="I930" s="307">
        <v>1158.65690468358</v>
      </c>
    </row>
    <row r="931" s="298" customFormat="1" spans="1:9">
      <c r="A931" s="305">
        <v>39266</v>
      </c>
      <c r="B931" s="309" t="s">
        <v>1978</v>
      </c>
      <c r="C931" s="309" t="s">
        <v>2023</v>
      </c>
      <c r="D931" s="309" t="s">
        <v>2024</v>
      </c>
      <c r="E931" s="306" t="s">
        <v>422</v>
      </c>
      <c r="F931" s="306" t="s">
        <v>183</v>
      </c>
      <c r="G931" s="310">
        <v>160</v>
      </c>
      <c r="H931" s="307">
        <v>4235.43888</v>
      </c>
      <c r="I931" s="307">
        <v>3071.95818090656</v>
      </c>
    </row>
    <row r="932" s="298" customFormat="1" spans="1:9">
      <c r="A932" s="305">
        <v>39343</v>
      </c>
      <c r="B932" s="309" t="s">
        <v>1978</v>
      </c>
      <c r="C932" s="309" t="s">
        <v>2025</v>
      </c>
      <c r="D932" s="309" t="s">
        <v>2026</v>
      </c>
      <c r="E932" s="306" t="s">
        <v>123</v>
      </c>
      <c r="F932" s="306" t="s">
        <v>610</v>
      </c>
      <c r="G932" s="310">
        <v>200</v>
      </c>
      <c r="H932" s="307">
        <v>5497.3248</v>
      </c>
      <c r="I932" s="307">
        <v>4016.76093039676</v>
      </c>
    </row>
    <row r="933" s="298" customFormat="1" spans="1:9">
      <c r="A933" s="305">
        <v>39227</v>
      </c>
      <c r="B933" s="309" t="s">
        <v>1978</v>
      </c>
      <c r="C933" s="309" t="s">
        <v>2027</v>
      </c>
      <c r="D933" s="309" t="s">
        <v>2028</v>
      </c>
      <c r="E933" s="306" t="s">
        <v>219</v>
      </c>
      <c r="F933" s="306" t="s">
        <v>183</v>
      </c>
      <c r="G933" s="310">
        <v>200</v>
      </c>
      <c r="H933" s="307">
        <v>5825.2902</v>
      </c>
      <c r="I933" s="307">
        <v>4222.29754909077</v>
      </c>
    </row>
    <row r="934" s="298" customFormat="1" spans="1:9">
      <c r="A934" s="305">
        <v>39200</v>
      </c>
      <c r="B934" s="309" t="s">
        <v>1978</v>
      </c>
      <c r="C934" s="309" t="s">
        <v>2029</v>
      </c>
      <c r="D934" s="309" t="s">
        <v>2030</v>
      </c>
      <c r="E934" s="306" t="s">
        <v>219</v>
      </c>
      <c r="F934" s="306" t="s">
        <v>183</v>
      </c>
      <c r="G934" s="310">
        <v>280</v>
      </c>
      <c r="H934" s="307">
        <v>8417.7786</v>
      </c>
      <c r="I934" s="307">
        <v>6096.86443749532</v>
      </c>
    </row>
    <row r="935" s="298" customFormat="1" spans="1:9">
      <c r="A935" s="305">
        <v>39377</v>
      </c>
      <c r="B935" s="309" t="s">
        <v>1978</v>
      </c>
      <c r="C935" s="309" t="s">
        <v>2031</v>
      </c>
      <c r="D935" s="309" t="s">
        <v>2032</v>
      </c>
      <c r="E935" s="306" t="s">
        <v>123</v>
      </c>
      <c r="F935" s="306" t="s">
        <v>610</v>
      </c>
      <c r="G935" s="310">
        <v>90</v>
      </c>
      <c r="H935" s="307">
        <v>7084.05264</v>
      </c>
      <c r="I935" s="307">
        <v>5738.93937649726</v>
      </c>
    </row>
    <row r="936" s="298" customFormat="1" spans="1:9">
      <c r="A936" s="305">
        <v>39413</v>
      </c>
      <c r="B936" s="309" t="s">
        <v>1978</v>
      </c>
      <c r="C936" s="309" t="s">
        <v>2033</v>
      </c>
      <c r="D936" s="309" t="s">
        <v>2034</v>
      </c>
      <c r="E936" s="306" t="s">
        <v>123</v>
      </c>
      <c r="F936" s="306" t="s">
        <v>610</v>
      </c>
      <c r="G936" s="310">
        <v>100</v>
      </c>
      <c r="H936" s="307">
        <v>960.4701</v>
      </c>
      <c r="I936" s="307">
        <v>1006.79594303687</v>
      </c>
    </row>
    <row r="937" s="298" customFormat="1" spans="1:9">
      <c r="A937" s="305">
        <v>39428</v>
      </c>
      <c r="B937" s="309" t="s">
        <v>1978</v>
      </c>
      <c r="C937" s="309" t="s">
        <v>2035</v>
      </c>
      <c r="D937" s="309" t="s">
        <v>2036</v>
      </c>
      <c r="E937" s="306" t="s">
        <v>123</v>
      </c>
      <c r="F937" s="306" t="s">
        <v>610</v>
      </c>
      <c r="G937" s="310">
        <v>875</v>
      </c>
      <c r="H937" s="307">
        <v>15510.030375</v>
      </c>
      <c r="I937" s="307">
        <v>12438.8962128811</v>
      </c>
    </row>
    <row r="938" s="298" customFormat="1" spans="1:9">
      <c r="A938" s="305">
        <v>39167</v>
      </c>
      <c r="B938" s="309" t="s">
        <v>1978</v>
      </c>
      <c r="C938" s="309" t="s">
        <v>2037</v>
      </c>
      <c r="D938" s="309" t="s">
        <v>2038</v>
      </c>
      <c r="E938" s="306" t="s">
        <v>422</v>
      </c>
      <c r="F938" s="306" t="s">
        <v>169</v>
      </c>
      <c r="G938" s="310">
        <v>875</v>
      </c>
      <c r="H938" s="307">
        <v>15510.030375</v>
      </c>
      <c r="I938" s="307">
        <v>12235.8409331996</v>
      </c>
    </row>
    <row r="939" s="298" customFormat="1" spans="1:9">
      <c r="A939" s="305">
        <v>39106</v>
      </c>
      <c r="B939" s="309" t="s">
        <v>1978</v>
      </c>
      <c r="C939" s="309" t="s">
        <v>2039</v>
      </c>
      <c r="D939" s="309" t="s">
        <v>2040</v>
      </c>
      <c r="E939" s="306" t="s">
        <v>123</v>
      </c>
      <c r="F939" s="306" t="s">
        <v>610</v>
      </c>
      <c r="G939" s="310">
        <v>750</v>
      </c>
      <c r="H939" s="307">
        <v>13294.31175</v>
      </c>
      <c r="I939" s="307">
        <v>10815.5796931456</v>
      </c>
    </row>
    <row r="940" s="298" customFormat="1" spans="1:9">
      <c r="A940" s="305">
        <v>39157</v>
      </c>
      <c r="B940" s="309" t="s">
        <v>1978</v>
      </c>
      <c r="C940" s="309" t="s">
        <v>2041</v>
      </c>
      <c r="D940" s="309" t="s">
        <v>2042</v>
      </c>
      <c r="E940" s="306" t="s">
        <v>100</v>
      </c>
      <c r="F940" s="306" t="s">
        <v>183</v>
      </c>
      <c r="G940" s="310">
        <v>400</v>
      </c>
      <c r="H940" s="307">
        <v>4122.9936</v>
      </c>
      <c r="I940" s="307">
        <v>3816.64148948312</v>
      </c>
    </row>
    <row r="941" s="298" customFormat="1" spans="1:9">
      <c r="A941" s="305">
        <v>39106</v>
      </c>
      <c r="B941" s="309" t="s">
        <v>1978</v>
      </c>
      <c r="C941" s="309" t="s">
        <v>2043</v>
      </c>
      <c r="D941" s="309" t="s">
        <v>2044</v>
      </c>
      <c r="E941" s="306" t="s">
        <v>123</v>
      </c>
      <c r="F941" s="306" t="s">
        <v>180</v>
      </c>
      <c r="G941" s="310">
        <v>140</v>
      </c>
      <c r="H941" s="307">
        <v>3443.6367</v>
      </c>
      <c r="I941" s="307">
        <v>3204.7124330641</v>
      </c>
    </row>
    <row r="942" s="298" customFormat="1" spans="1:9">
      <c r="A942" s="305">
        <v>39162</v>
      </c>
      <c r="B942" s="309" t="s">
        <v>1978</v>
      </c>
      <c r="C942" s="309" t="s">
        <v>2045</v>
      </c>
      <c r="D942" s="309" t="s">
        <v>2046</v>
      </c>
      <c r="E942" s="306" t="s">
        <v>123</v>
      </c>
      <c r="F942" s="306" t="s">
        <v>610</v>
      </c>
      <c r="G942" s="310">
        <v>760</v>
      </c>
      <c r="H942" s="307">
        <v>6409.38096</v>
      </c>
      <c r="I942" s="307">
        <v>3672.0402276883</v>
      </c>
    </row>
    <row r="943" s="298" customFormat="1" spans="1:9">
      <c r="A943" s="305">
        <v>39162</v>
      </c>
      <c r="B943" s="309" t="s">
        <v>1978</v>
      </c>
      <c r="C943" s="309" t="s">
        <v>2047</v>
      </c>
      <c r="D943" s="309" t="s">
        <v>2048</v>
      </c>
      <c r="E943" s="306" t="s">
        <v>123</v>
      </c>
      <c r="F943" s="306" t="s">
        <v>180</v>
      </c>
      <c r="G943" s="310">
        <v>60</v>
      </c>
      <c r="H943" s="307">
        <v>833.96916</v>
      </c>
      <c r="I943" s="307">
        <v>780.979637670777</v>
      </c>
    </row>
    <row r="944" s="298" customFormat="1" spans="1:9">
      <c r="A944" s="305">
        <v>39126</v>
      </c>
      <c r="B944" s="309" t="s">
        <v>1978</v>
      </c>
      <c r="C944" s="309" t="s">
        <v>2049</v>
      </c>
      <c r="D944" s="309" t="s">
        <v>2050</v>
      </c>
      <c r="E944" s="306" t="s">
        <v>123</v>
      </c>
      <c r="F944" s="306" t="s">
        <v>610</v>
      </c>
      <c r="G944" s="310">
        <v>160</v>
      </c>
      <c r="H944" s="307">
        <v>1674.18528</v>
      </c>
      <c r="I944" s="307">
        <v>1567.16682914422</v>
      </c>
    </row>
    <row r="945" s="298" customFormat="1" spans="1:9">
      <c r="A945" s="305">
        <v>39241</v>
      </c>
      <c r="B945" s="309" t="s">
        <v>1978</v>
      </c>
      <c r="C945" s="309" t="s">
        <v>2051</v>
      </c>
      <c r="D945" s="309" t="s">
        <v>2052</v>
      </c>
      <c r="E945" s="306" t="s">
        <v>422</v>
      </c>
      <c r="F945" s="306" t="s">
        <v>180</v>
      </c>
      <c r="G945" s="310">
        <v>40</v>
      </c>
      <c r="H945" s="307">
        <v>359.2002</v>
      </c>
      <c r="I945" s="307">
        <v>334.706533698932</v>
      </c>
    </row>
    <row r="946" s="298" customFormat="1" spans="1:9">
      <c r="A946" s="305">
        <v>39126</v>
      </c>
      <c r="B946" s="309" t="s">
        <v>1978</v>
      </c>
      <c r="C946" s="309" t="s">
        <v>2053</v>
      </c>
      <c r="D946" s="309" t="s">
        <v>2054</v>
      </c>
      <c r="E946" s="306" t="s">
        <v>123</v>
      </c>
      <c r="F946" s="306" t="s">
        <v>180</v>
      </c>
      <c r="G946" s="310">
        <v>80</v>
      </c>
      <c r="H946" s="307">
        <v>887.06832</v>
      </c>
      <c r="I946" s="307">
        <v>862.49527217784</v>
      </c>
    </row>
    <row r="947" s="298" customFormat="1" spans="1:9">
      <c r="A947" s="305">
        <v>39227</v>
      </c>
      <c r="B947" s="309" t="s">
        <v>1978</v>
      </c>
      <c r="C947" s="309" t="s">
        <v>2055</v>
      </c>
      <c r="D947" s="309" t="s">
        <v>2056</v>
      </c>
      <c r="E947" s="306" t="s">
        <v>100</v>
      </c>
      <c r="F947" s="306" t="s">
        <v>183</v>
      </c>
      <c r="G947" s="310">
        <v>300</v>
      </c>
      <c r="H947" s="307">
        <v>5294.2986</v>
      </c>
      <c r="I947" s="307">
        <v>5051.94558885838</v>
      </c>
    </row>
    <row r="948" s="298" customFormat="1" spans="1:9">
      <c r="A948" s="305">
        <v>39200</v>
      </c>
      <c r="B948" s="309" t="s">
        <v>1978</v>
      </c>
      <c r="C948" s="309" t="s">
        <v>2057</v>
      </c>
      <c r="D948" s="309" t="s">
        <v>2058</v>
      </c>
      <c r="E948" s="306" t="s">
        <v>100</v>
      </c>
      <c r="F948" s="306" t="s">
        <v>183</v>
      </c>
      <c r="G948" s="310">
        <v>20</v>
      </c>
      <c r="H948" s="307">
        <v>187.4088</v>
      </c>
      <c r="I948" s="307">
        <v>213.304535428249</v>
      </c>
    </row>
    <row r="949" s="298" customFormat="1" spans="1:9">
      <c r="A949" s="305">
        <v>39106</v>
      </c>
      <c r="B949" s="309" t="s">
        <v>1978</v>
      </c>
      <c r="C949" s="309" t="s">
        <v>2059</v>
      </c>
      <c r="D949" s="309" t="s">
        <v>2060</v>
      </c>
      <c r="E949" s="306" t="s">
        <v>695</v>
      </c>
      <c r="F949" s="306" t="s">
        <v>101</v>
      </c>
      <c r="G949" s="310">
        <v>340</v>
      </c>
      <c r="H949" s="307">
        <v>2867.35464</v>
      </c>
      <c r="I949" s="307">
        <v>2670.03130907633</v>
      </c>
    </row>
    <row r="950" s="298" customFormat="1" spans="1:9">
      <c r="A950" s="305">
        <v>39126</v>
      </c>
      <c r="B950" s="309" t="s">
        <v>1978</v>
      </c>
      <c r="C950" s="309" t="s">
        <v>2061</v>
      </c>
      <c r="D950" s="309" t="s">
        <v>2062</v>
      </c>
      <c r="E950" s="306" t="s">
        <v>695</v>
      </c>
      <c r="F950" s="306" t="s">
        <v>101</v>
      </c>
      <c r="G950" s="310">
        <v>40</v>
      </c>
      <c r="H950" s="307">
        <v>999.5136</v>
      </c>
      <c r="I950" s="307">
        <v>930.323161052816</v>
      </c>
    </row>
    <row r="951" s="298" customFormat="1" spans="1:9">
      <c r="A951" s="305">
        <v>39162</v>
      </c>
      <c r="B951" s="309" t="s">
        <v>1978</v>
      </c>
      <c r="C951" s="309" t="s">
        <v>2063</v>
      </c>
      <c r="D951" s="309" t="s">
        <v>2064</v>
      </c>
      <c r="E951" s="306" t="s">
        <v>695</v>
      </c>
      <c r="F951" s="306" t="s">
        <v>101</v>
      </c>
      <c r="G951" s="310">
        <v>100</v>
      </c>
      <c r="H951" s="307">
        <v>905.8092</v>
      </c>
      <c r="I951" s="307">
        <v>850.408011758959</v>
      </c>
    </row>
    <row r="952" s="298" customFormat="1" spans="1:9">
      <c r="A952" s="305">
        <v>39394</v>
      </c>
      <c r="B952" s="309" t="s">
        <v>1978</v>
      </c>
      <c r="C952" s="309" t="s">
        <v>2065</v>
      </c>
      <c r="D952" s="309" t="s">
        <v>2066</v>
      </c>
      <c r="E952" s="306" t="s">
        <v>422</v>
      </c>
      <c r="F952" s="306" t="s">
        <v>610</v>
      </c>
      <c r="G952" s="310">
        <v>80</v>
      </c>
      <c r="H952" s="307">
        <v>1580.48088</v>
      </c>
      <c r="I952" s="307">
        <v>920.419933611833</v>
      </c>
    </row>
    <row r="953" s="298" customFormat="1" spans="1:9">
      <c r="A953" s="305">
        <v>39126</v>
      </c>
      <c r="B953" s="309" t="s">
        <v>1978</v>
      </c>
      <c r="C953" s="309" t="s">
        <v>2067</v>
      </c>
      <c r="D953" s="309" t="s">
        <v>2068</v>
      </c>
      <c r="E953" s="306" t="s">
        <v>219</v>
      </c>
      <c r="F953" s="306" t="s">
        <v>183</v>
      </c>
      <c r="G953" s="310">
        <v>600</v>
      </c>
      <c r="H953" s="307">
        <v>7824.3174</v>
      </c>
      <c r="I953" s="307">
        <v>7340.1037058744</v>
      </c>
    </row>
    <row r="954" s="298" customFormat="1" spans="1:9">
      <c r="A954" s="305">
        <v>39162</v>
      </c>
      <c r="B954" s="309" t="s">
        <v>1978</v>
      </c>
      <c r="C954" s="309" t="s">
        <v>2069</v>
      </c>
      <c r="D954" s="309" t="s">
        <v>2070</v>
      </c>
      <c r="E954" s="306" t="s">
        <v>219</v>
      </c>
      <c r="F954" s="306" t="s">
        <v>183</v>
      </c>
      <c r="G954" s="310">
        <v>180</v>
      </c>
      <c r="H954" s="307">
        <v>3795.0282</v>
      </c>
      <c r="I954" s="307">
        <v>3610.3556898235</v>
      </c>
    </row>
    <row r="955" s="298" customFormat="1" spans="1:9">
      <c r="A955" s="305">
        <v>39309</v>
      </c>
      <c r="B955" s="309" t="s">
        <v>1978</v>
      </c>
      <c r="C955" s="309" t="s">
        <v>2071</v>
      </c>
      <c r="D955" s="309" t="s">
        <v>2072</v>
      </c>
      <c r="E955" s="306" t="s">
        <v>422</v>
      </c>
      <c r="F955" s="306" t="s">
        <v>180</v>
      </c>
      <c r="G955" s="310">
        <v>40</v>
      </c>
      <c r="H955" s="307">
        <v>543.48552</v>
      </c>
      <c r="I955" s="307">
        <v>510.579237618085</v>
      </c>
    </row>
    <row r="956" s="298" customFormat="1" spans="1:9">
      <c r="A956" s="305">
        <v>39436</v>
      </c>
      <c r="B956" s="309" t="s">
        <v>1978</v>
      </c>
      <c r="C956" s="309" t="s">
        <v>2073</v>
      </c>
      <c r="D956" s="309" t="s">
        <v>2074</v>
      </c>
      <c r="E956" s="306" t="s">
        <v>422</v>
      </c>
      <c r="F956" s="306" t="s">
        <v>169</v>
      </c>
      <c r="G956" s="310">
        <v>40</v>
      </c>
      <c r="H956" s="307">
        <v>655.9308</v>
      </c>
      <c r="I956" s="307">
        <v>614.675730629898</v>
      </c>
    </row>
    <row r="957" s="298" customFormat="1" spans="1:9">
      <c r="A957" s="305">
        <v>39385</v>
      </c>
      <c r="B957" s="309" t="s">
        <v>1978</v>
      </c>
      <c r="C957" s="309" t="s">
        <v>2075</v>
      </c>
      <c r="D957" s="309" t="s">
        <v>2076</v>
      </c>
      <c r="E957" s="306" t="s">
        <v>422</v>
      </c>
      <c r="F957" s="306" t="s">
        <v>610</v>
      </c>
      <c r="G957" s="310">
        <v>100</v>
      </c>
      <c r="H957" s="307">
        <v>2787.7059</v>
      </c>
      <c r="I957" s="307">
        <v>2598.64145286462</v>
      </c>
    </row>
    <row r="958" s="298" customFormat="1" spans="1:9">
      <c r="A958" s="305">
        <v>39223</v>
      </c>
      <c r="B958" s="309" t="s">
        <v>1978</v>
      </c>
      <c r="C958" s="309" t="s">
        <v>2077</v>
      </c>
      <c r="D958" s="309" t="s">
        <v>2078</v>
      </c>
      <c r="E958" s="306" t="s">
        <v>422</v>
      </c>
      <c r="F958" s="306" t="s">
        <v>169</v>
      </c>
      <c r="G958" s="310">
        <v>20</v>
      </c>
      <c r="H958" s="307">
        <v>421.6698</v>
      </c>
      <c r="I958" s="307">
        <v>392.545881772199</v>
      </c>
    </row>
    <row r="959" s="298" customFormat="1" spans="1:9">
      <c r="A959" s="305">
        <v>39106</v>
      </c>
      <c r="B959" s="309" t="s">
        <v>2079</v>
      </c>
      <c r="C959" s="309" t="s">
        <v>1950</v>
      </c>
      <c r="D959" s="309" t="s">
        <v>1951</v>
      </c>
      <c r="E959" s="306" t="s">
        <v>219</v>
      </c>
      <c r="F959" s="306" t="s">
        <v>183</v>
      </c>
      <c r="G959" s="310">
        <v>24</v>
      </c>
      <c r="H959" s="307">
        <v>11512.522584</v>
      </c>
      <c r="I959" s="307">
        <v>8424.97110139625</v>
      </c>
    </row>
    <row r="960" s="298" customFormat="1" spans="1:9">
      <c r="A960" s="305">
        <v>39282</v>
      </c>
      <c r="B960" s="309" t="s">
        <v>2079</v>
      </c>
      <c r="C960" s="309" t="s">
        <v>1958</v>
      </c>
      <c r="D960" s="309" t="s">
        <v>1959</v>
      </c>
      <c r="E960" s="306" t="s">
        <v>123</v>
      </c>
      <c r="F960" s="306" t="s">
        <v>180</v>
      </c>
      <c r="G960" s="310">
        <v>78</v>
      </c>
      <c r="H960" s="307">
        <v>30533.110218</v>
      </c>
      <c r="I960" s="307">
        <v>29872.9078879737</v>
      </c>
    </row>
    <row r="961" s="298" customFormat="1" spans="1:9">
      <c r="A961" s="305">
        <v>39316</v>
      </c>
      <c r="B961" s="309" t="s">
        <v>2079</v>
      </c>
      <c r="C961" s="309" t="s">
        <v>1962</v>
      </c>
      <c r="D961" s="309" t="s">
        <v>1963</v>
      </c>
      <c r="E961" s="306" t="s">
        <v>123</v>
      </c>
      <c r="F961" s="306" t="s">
        <v>180</v>
      </c>
      <c r="G961" s="310">
        <v>12</v>
      </c>
      <c r="H961" s="307">
        <v>3780.035496</v>
      </c>
      <c r="I961" s="307">
        <v>3927.16852931703</v>
      </c>
    </row>
    <row r="962" s="298" customFormat="1" spans="1:9">
      <c r="A962" s="305">
        <v>39200</v>
      </c>
      <c r="B962" s="309" t="s">
        <v>2080</v>
      </c>
      <c r="C962" s="309" t="s">
        <v>2081</v>
      </c>
      <c r="D962" s="309" t="s">
        <v>2082</v>
      </c>
      <c r="E962" s="306" t="s">
        <v>123</v>
      </c>
      <c r="F962" s="306" t="s">
        <v>180</v>
      </c>
      <c r="G962" s="310">
        <v>30</v>
      </c>
      <c r="H962" s="307">
        <v>3645.10116</v>
      </c>
      <c r="I962" s="307">
        <v>3541.23396217407</v>
      </c>
    </row>
    <row r="963" s="298" customFormat="1" spans="1:9">
      <c r="A963" s="305">
        <v>39227</v>
      </c>
      <c r="B963" s="309" t="s">
        <v>2080</v>
      </c>
      <c r="C963" s="309" t="s">
        <v>2083</v>
      </c>
      <c r="D963" s="309" t="s">
        <v>2084</v>
      </c>
      <c r="E963" s="306" t="s">
        <v>123</v>
      </c>
      <c r="F963" s="306" t="s">
        <v>180</v>
      </c>
      <c r="G963" s="310">
        <v>108</v>
      </c>
      <c r="H963" s="307">
        <v>15390.9477</v>
      </c>
      <c r="I963" s="307">
        <v>12910.1985872293</v>
      </c>
    </row>
    <row r="964" s="298" customFormat="1" spans="1:9">
      <c r="A964" s="305">
        <v>39251</v>
      </c>
      <c r="B964" s="309" t="s">
        <v>2080</v>
      </c>
      <c r="C964" s="309" t="s">
        <v>2085</v>
      </c>
      <c r="D964" s="309" t="s">
        <v>2086</v>
      </c>
      <c r="E964" s="306" t="s">
        <v>123</v>
      </c>
      <c r="F964" s="306" t="s">
        <v>180</v>
      </c>
      <c r="G964" s="310">
        <v>30</v>
      </c>
      <c r="H964" s="307">
        <v>4003.52049</v>
      </c>
      <c r="I964" s="307">
        <v>3706.83134070344</v>
      </c>
    </row>
    <row r="965" s="298" customFormat="1" spans="1:9">
      <c r="A965" s="305">
        <v>39379</v>
      </c>
      <c r="B965" s="309" t="s">
        <v>2080</v>
      </c>
      <c r="C965" s="309" t="s">
        <v>2087</v>
      </c>
      <c r="D965" s="309" t="s">
        <v>2088</v>
      </c>
      <c r="E965" s="306" t="s">
        <v>422</v>
      </c>
      <c r="F965" s="306" t="s">
        <v>180</v>
      </c>
      <c r="G965" s="310">
        <v>30</v>
      </c>
      <c r="H965" s="307">
        <v>3879.36216</v>
      </c>
      <c r="I965" s="307">
        <v>2253.39136972975</v>
      </c>
    </row>
    <row r="966" s="298" customFormat="1" spans="1:9">
      <c r="A966" s="305">
        <v>39377</v>
      </c>
      <c r="B966" s="309" t="s">
        <v>2080</v>
      </c>
      <c r="C966" s="309" t="s">
        <v>2089</v>
      </c>
      <c r="D966" s="309" t="s">
        <v>2090</v>
      </c>
      <c r="E966" s="306" t="s">
        <v>123</v>
      </c>
      <c r="F966" s="306" t="s">
        <v>180</v>
      </c>
      <c r="G966" s="310">
        <v>30</v>
      </c>
      <c r="H966" s="307">
        <v>3898.10304</v>
      </c>
      <c r="I966" s="307">
        <v>3211.18692285873</v>
      </c>
    </row>
    <row r="967" s="298" customFormat="1" spans="1:9">
      <c r="A967" s="305">
        <v>39413</v>
      </c>
      <c r="B967" s="309" t="s">
        <v>2080</v>
      </c>
      <c r="C967" s="309" t="s">
        <v>2091</v>
      </c>
      <c r="D967" s="309" t="s">
        <v>2092</v>
      </c>
      <c r="E967" s="306" t="s">
        <v>123</v>
      </c>
      <c r="F967" s="306" t="s">
        <v>180</v>
      </c>
      <c r="G967" s="310">
        <v>42</v>
      </c>
      <c r="H967" s="307">
        <v>4991.633388</v>
      </c>
      <c r="I967" s="307">
        <v>4227.14098256056</v>
      </c>
    </row>
    <row r="968" s="298" customFormat="1" spans="1:9">
      <c r="A968" s="305">
        <v>39428</v>
      </c>
      <c r="B968" s="309" t="s">
        <v>2080</v>
      </c>
      <c r="C968" s="309" t="s">
        <v>2093</v>
      </c>
      <c r="D968" s="309" t="s">
        <v>2094</v>
      </c>
      <c r="E968" s="306" t="s">
        <v>123</v>
      </c>
      <c r="F968" s="306" t="s">
        <v>180</v>
      </c>
      <c r="G968" s="310">
        <v>72</v>
      </c>
      <c r="H968" s="307">
        <v>6218.223984</v>
      </c>
      <c r="I968" s="307">
        <v>5236.77568441714</v>
      </c>
    </row>
    <row r="969" s="298" customFormat="1" spans="1:9">
      <c r="A969" s="305">
        <v>39343</v>
      </c>
      <c r="B969" s="309" t="s">
        <v>2080</v>
      </c>
      <c r="C969" s="309" t="s">
        <v>2095</v>
      </c>
      <c r="D969" s="309" t="s">
        <v>2096</v>
      </c>
      <c r="E969" s="306" t="s">
        <v>123</v>
      </c>
      <c r="F969" s="306" t="s">
        <v>180</v>
      </c>
      <c r="G969" s="310">
        <v>120</v>
      </c>
      <c r="H969" s="307">
        <v>28964.03004</v>
      </c>
      <c r="I969" s="307">
        <v>26194.2618739134</v>
      </c>
    </row>
    <row r="970" s="298" customFormat="1" spans="1:9">
      <c r="A970" s="305">
        <v>39162</v>
      </c>
      <c r="B970" s="309" t="s">
        <v>2080</v>
      </c>
      <c r="C970" s="309" t="s">
        <v>2097</v>
      </c>
      <c r="D970" s="309" t="s">
        <v>2098</v>
      </c>
      <c r="E970" s="306" t="s">
        <v>100</v>
      </c>
      <c r="F970" s="306" t="s">
        <v>183</v>
      </c>
      <c r="G970" s="310">
        <v>90</v>
      </c>
      <c r="H970" s="307">
        <v>23156.69985</v>
      </c>
      <c r="I970" s="307">
        <v>21106.6469032878</v>
      </c>
    </row>
    <row r="971" s="298" customFormat="1" spans="1:9">
      <c r="A971" s="305">
        <v>39126</v>
      </c>
      <c r="B971" s="309" t="s">
        <v>2080</v>
      </c>
      <c r="C971" s="309" t="s">
        <v>2099</v>
      </c>
      <c r="D971" s="309" t="s">
        <v>2100</v>
      </c>
      <c r="E971" s="306" t="s">
        <v>100</v>
      </c>
      <c r="F971" s="306" t="s">
        <v>183</v>
      </c>
      <c r="G971" s="310">
        <v>48</v>
      </c>
      <c r="H971" s="307">
        <v>15210.098208</v>
      </c>
      <c r="I971" s="307">
        <v>14417.9347356024</v>
      </c>
    </row>
    <row r="972" s="298" customFormat="1" spans="1:9">
      <c r="A972" s="305">
        <v>39106</v>
      </c>
      <c r="B972" s="309" t="s">
        <v>2080</v>
      </c>
      <c r="C972" s="309" t="s">
        <v>2101</v>
      </c>
      <c r="D972" s="309" t="s">
        <v>2102</v>
      </c>
      <c r="E972" s="306" t="s">
        <v>100</v>
      </c>
      <c r="F972" s="306" t="s">
        <v>183</v>
      </c>
      <c r="G972" s="310">
        <v>36</v>
      </c>
      <c r="H972" s="307">
        <v>13004.296632</v>
      </c>
      <c r="I972" s="307">
        <v>12195.3825129921</v>
      </c>
    </row>
    <row r="973" s="298" customFormat="1" spans="1:9">
      <c r="A973" s="305">
        <v>39398</v>
      </c>
      <c r="B973" s="309" t="s">
        <v>2080</v>
      </c>
      <c r="C973" s="309" t="s">
        <v>2103</v>
      </c>
      <c r="D973" s="309" t="s">
        <v>2104</v>
      </c>
      <c r="E973" s="306" t="s">
        <v>422</v>
      </c>
      <c r="F973" s="306" t="s">
        <v>169</v>
      </c>
      <c r="G973" s="310">
        <v>48</v>
      </c>
      <c r="H973" s="307">
        <v>12207.809232</v>
      </c>
      <c r="I973" s="307">
        <v>6644.73061252936</v>
      </c>
    </row>
    <row r="974" s="298" customFormat="1" spans="1:9">
      <c r="A974" s="305">
        <v>39427</v>
      </c>
      <c r="B974" s="309" t="s">
        <v>2080</v>
      </c>
      <c r="C974" s="309" t="s">
        <v>2105</v>
      </c>
      <c r="D974" s="309" t="s">
        <v>2106</v>
      </c>
      <c r="E974" s="306" t="s">
        <v>422</v>
      </c>
      <c r="F974" s="306" t="s">
        <v>610</v>
      </c>
      <c r="G974" s="310">
        <v>36</v>
      </c>
      <c r="H974" s="307">
        <v>10465.844436</v>
      </c>
      <c r="I974" s="307">
        <v>5552.75830043908</v>
      </c>
    </row>
    <row r="975" s="298" customFormat="1" spans="1:9">
      <c r="A975" s="305">
        <v>39112</v>
      </c>
      <c r="B975" s="309" t="s">
        <v>2080</v>
      </c>
      <c r="C975" s="309" t="s">
        <v>2107</v>
      </c>
      <c r="D975" s="309" t="s">
        <v>2108</v>
      </c>
      <c r="E975" s="306" t="s">
        <v>422</v>
      </c>
      <c r="F975" s="306" t="s">
        <v>180</v>
      </c>
      <c r="G975" s="310">
        <v>42</v>
      </c>
      <c r="H975" s="307">
        <v>11954.33883</v>
      </c>
      <c r="I975" s="307">
        <v>10613.1402702622</v>
      </c>
    </row>
    <row r="976" s="298" customFormat="1" spans="1:9">
      <c r="A976" s="305">
        <v>39239</v>
      </c>
      <c r="B976" s="309" t="s">
        <v>2080</v>
      </c>
      <c r="C976" s="309" t="s">
        <v>2109</v>
      </c>
      <c r="D976" s="309" t="s">
        <v>2110</v>
      </c>
      <c r="E976" s="306" t="s">
        <v>422</v>
      </c>
      <c r="F976" s="306" t="s">
        <v>610</v>
      </c>
      <c r="G976" s="310">
        <v>30</v>
      </c>
      <c r="H976" s="307">
        <v>9026.07633</v>
      </c>
      <c r="I976" s="307">
        <v>8084.69367392763</v>
      </c>
    </row>
    <row r="977" s="298" customFormat="1" spans="1:9">
      <c r="A977" s="305">
        <v>39161</v>
      </c>
      <c r="B977" s="309" t="s">
        <v>2080</v>
      </c>
      <c r="C977" s="309" t="s">
        <v>2111</v>
      </c>
      <c r="D977" s="309" t="s">
        <v>2112</v>
      </c>
      <c r="E977" s="306" t="s">
        <v>422</v>
      </c>
      <c r="F977" s="306" t="s">
        <v>183</v>
      </c>
      <c r="G977" s="310">
        <v>72</v>
      </c>
      <c r="H977" s="307">
        <v>24591.782736</v>
      </c>
      <c r="I977" s="307">
        <v>22002.3092812601</v>
      </c>
    </row>
    <row r="978" s="298" customFormat="1" spans="1:9">
      <c r="A978" s="305">
        <v>39406</v>
      </c>
      <c r="B978" s="309" t="s">
        <v>2080</v>
      </c>
      <c r="C978" s="309" t="s">
        <v>2113</v>
      </c>
      <c r="D978" s="309" t="s">
        <v>2114</v>
      </c>
      <c r="E978" s="306" t="s">
        <v>422</v>
      </c>
      <c r="F978" s="306" t="s">
        <v>180</v>
      </c>
      <c r="G978" s="310">
        <v>150</v>
      </c>
      <c r="H978" s="307">
        <v>13891.6773</v>
      </c>
      <c r="I978" s="307">
        <v>8556.09932842087</v>
      </c>
    </row>
    <row r="979" s="298" customFormat="1" spans="1:9">
      <c r="A979" s="305">
        <v>39309</v>
      </c>
      <c r="B979" s="309" t="s">
        <v>2080</v>
      </c>
      <c r="C979" s="309" t="s">
        <v>2115</v>
      </c>
      <c r="D979" s="309" t="s">
        <v>2116</v>
      </c>
      <c r="E979" s="306" t="s">
        <v>123</v>
      </c>
      <c r="F979" s="306" t="s">
        <v>183</v>
      </c>
      <c r="G979" s="310">
        <v>30</v>
      </c>
      <c r="H979" s="307">
        <v>2961.05904</v>
      </c>
      <c r="I979" s="307">
        <v>1806.22787395742</v>
      </c>
    </row>
    <row r="980" s="298" customFormat="1" spans="1:9">
      <c r="A980" s="305">
        <v>39391</v>
      </c>
      <c r="B980" s="309" t="s">
        <v>2080</v>
      </c>
      <c r="C980" s="309" t="s">
        <v>2117</v>
      </c>
      <c r="D980" s="309" t="s">
        <v>2118</v>
      </c>
      <c r="E980" s="306" t="s">
        <v>422</v>
      </c>
      <c r="F980" s="306" t="s">
        <v>180</v>
      </c>
      <c r="G980" s="310">
        <v>60</v>
      </c>
      <c r="H980" s="307">
        <v>6732.66114</v>
      </c>
      <c r="I980" s="307">
        <v>3913.57098663178</v>
      </c>
    </row>
    <row r="981" s="298" customFormat="1" spans="1:9">
      <c r="A981" s="305">
        <v>39346</v>
      </c>
      <c r="B981" s="309" t="s">
        <v>2080</v>
      </c>
      <c r="C981" s="309" t="s">
        <v>2119</v>
      </c>
      <c r="D981" s="309" t="s">
        <v>2120</v>
      </c>
      <c r="E981" s="306" t="s">
        <v>422</v>
      </c>
      <c r="F981" s="306" t="s">
        <v>180</v>
      </c>
      <c r="G981" s="310">
        <v>60</v>
      </c>
      <c r="H981" s="307">
        <v>6554.62278</v>
      </c>
      <c r="I981" s="307">
        <v>4099.4920687779</v>
      </c>
    </row>
    <row r="982" s="298" customFormat="1" spans="1:9">
      <c r="A982" s="305">
        <v>39251</v>
      </c>
      <c r="B982" s="309" t="s">
        <v>2080</v>
      </c>
      <c r="C982" s="309" t="s">
        <v>2121</v>
      </c>
      <c r="D982" s="309" t="s">
        <v>2122</v>
      </c>
      <c r="E982" s="306" t="s">
        <v>695</v>
      </c>
      <c r="F982" s="306" t="s">
        <v>183</v>
      </c>
      <c r="G982" s="310">
        <v>30</v>
      </c>
      <c r="H982" s="307">
        <v>3448.32192</v>
      </c>
      <c r="I982" s="307">
        <v>2172.46013312035</v>
      </c>
    </row>
    <row r="983" s="298" customFormat="1" spans="1:9">
      <c r="A983" s="305">
        <v>39162</v>
      </c>
      <c r="B983" s="309" t="s">
        <v>2080</v>
      </c>
      <c r="C983" s="309" t="s">
        <v>2123</v>
      </c>
      <c r="D983" s="309" t="s">
        <v>2124</v>
      </c>
      <c r="E983" s="306" t="s">
        <v>123</v>
      </c>
      <c r="F983" s="306" t="s">
        <v>610</v>
      </c>
      <c r="G983" s="310">
        <v>42</v>
      </c>
      <c r="H983" s="307">
        <v>5191.692282</v>
      </c>
      <c r="I983" s="307">
        <v>3181.13953393514</v>
      </c>
    </row>
    <row r="984" s="298" customFormat="1" spans="1:9">
      <c r="A984" s="305">
        <v>39251</v>
      </c>
      <c r="B984" s="309" t="s">
        <v>2080</v>
      </c>
      <c r="C984" s="309" t="s">
        <v>2125</v>
      </c>
      <c r="D984" s="309" t="s">
        <v>2126</v>
      </c>
      <c r="E984" s="306" t="s">
        <v>123</v>
      </c>
      <c r="F984" s="306" t="s">
        <v>183</v>
      </c>
      <c r="G984" s="310">
        <v>102</v>
      </c>
      <c r="H984" s="307">
        <v>7749.822402</v>
      </c>
      <c r="I984" s="307">
        <v>6554.48680878081</v>
      </c>
    </row>
    <row r="985" s="298" customFormat="1" spans="1:9">
      <c r="A985" s="305">
        <v>39309</v>
      </c>
      <c r="B985" s="309" t="s">
        <v>2080</v>
      </c>
      <c r="C985" s="309" t="s">
        <v>2127</v>
      </c>
      <c r="D985" s="309" t="s">
        <v>2128</v>
      </c>
      <c r="E985" s="306" t="s">
        <v>100</v>
      </c>
      <c r="F985" s="306" t="s">
        <v>610</v>
      </c>
      <c r="G985" s="310">
        <v>30</v>
      </c>
      <c r="H985" s="307">
        <v>2476.13877</v>
      </c>
      <c r="I985" s="307">
        <v>1612.1328326985</v>
      </c>
    </row>
    <row r="986" s="298" customFormat="1" spans="1:9">
      <c r="A986" s="305">
        <v>39254</v>
      </c>
      <c r="B986" s="309" t="s">
        <v>2080</v>
      </c>
      <c r="C986" s="309" t="s">
        <v>2129</v>
      </c>
      <c r="D986" s="309" t="s">
        <v>2130</v>
      </c>
      <c r="E986" s="306" t="s">
        <v>422</v>
      </c>
      <c r="F986" s="306" t="s">
        <v>610</v>
      </c>
      <c r="G986" s="310">
        <v>72</v>
      </c>
      <c r="H986" s="307">
        <v>32333.640264</v>
      </c>
      <c r="I986" s="307">
        <v>28971.1896346393</v>
      </c>
    </row>
    <row r="987" s="298" customFormat="1" spans="1:9">
      <c r="A987" s="305">
        <v>39430</v>
      </c>
      <c r="B987" s="309" t="s">
        <v>2080</v>
      </c>
      <c r="C987" s="309" t="s">
        <v>2131</v>
      </c>
      <c r="D987" s="309" t="s">
        <v>2132</v>
      </c>
      <c r="E987" s="306" t="s">
        <v>422</v>
      </c>
      <c r="F987" s="306" t="s">
        <v>180</v>
      </c>
      <c r="G987" s="310">
        <v>42</v>
      </c>
      <c r="H987" s="307">
        <v>20146.914522</v>
      </c>
      <c r="I987" s="307">
        <v>17948.4023106695</v>
      </c>
    </row>
    <row r="988" s="298" customFormat="1" spans="1:9">
      <c r="A988" s="305">
        <v>39273</v>
      </c>
      <c r="B988" s="309" t="s">
        <v>2080</v>
      </c>
      <c r="C988" s="309" t="s">
        <v>2133</v>
      </c>
      <c r="D988" s="309" t="s">
        <v>2134</v>
      </c>
      <c r="E988" s="306" t="s">
        <v>422</v>
      </c>
      <c r="F988" s="306" t="s">
        <v>180</v>
      </c>
      <c r="G988" s="310">
        <v>30</v>
      </c>
      <c r="H988" s="307">
        <v>10881.42345</v>
      </c>
      <c r="I988" s="307">
        <v>9973.24278248917</v>
      </c>
    </row>
    <row r="989" s="298" customFormat="1" spans="1:9">
      <c r="A989" s="305">
        <v>39196</v>
      </c>
      <c r="B989" s="309" t="s">
        <v>2080</v>
      </c>
      <c r="C989" s="309" t="s">
        <v>2135</v>
      </c>
      <c r="D989" s="309" t="s">
        <v>2136</v>
      </c>
      <c r="E989" s="306" t="s">
        <v>422</v>
      </c>
      <c r="F989" s="306" t="s">
        <v>145</v>
      </c>
      <c r="G989" s="310">
        <v>72</v>
      </c>
      <c r="H989" s="307">
        <v>25547.567616</v>
      </c>
      <c r="I989" s="307">
        <v>23554.9834682122</v>
      </c>
    </row>
    <row r="990" s="298" customFormat="1" spans="1:9">
      <c r="A990" s="305">
        <v>39314</v>
      </c>
      <c r="B990" s="309" t="s">
        <v>2080</v>
      </c>
      <c r="C990" s="309" t="s">
        <v>2137</v>
      </c>
      <c r="D990" s="309" t="s">
        <v>2138</v>
      </c>
      <c r="E990" s="306" t="s">
        <v>422</v>
      </c>
      <c r="F990" s="306" t="s">
        <v>180</v>
      </c>
      <c r="G990" s="310">
        <v>72</v>
      </c>
      <c r="H990" s="307">
        <v>28184.409432</v>
      </c>
      <c r="I990" s="307">
        <v>25873.7177159256</v>
      </c>
    </row>
    <row r="991" s="298" customFormat="1" spans="1:9">
      <c r="A991" s="305">
        <v>39437</v>
      </c>
      <c r="B991" s="309" t="s">
        <v>2080</v>
      </c>
      <c r="C991" s="309" t="s">
        <v>2139</v>
      </c>
      <c r="D991" s="309" t="s">
        <v>2140</v>
      </c>
      <c r="E991" s="306" t="s">
        <v>422</v>
      </c>
      <c r="F991" s="306" t="s">
        <v>169</v>
      </c>
      <c r="G991" s="310">
        <v>30</v>
      </c>
      <c r="H991" s="307">
        <v>13313.05263</v>
      </c>
      <c r="I991" s="307">
        <v>12178.9636872558</v>
      </c>
    </row>
    <row r="992" s="298" customFormat="1" spans="1:9">
      <c r="A992" s="305">
        <v>39162</v>
      </c>
      <c r="B992" s="306" t="s">
        <v>2141</v>
      </c>
      <c r="C992" s="306" t="s">
        <v>2142</v>
      </c>
      <c r="D992" s="306" t="s">
        <v>2143</v>
      </c>
      <c r="E992" s="306" t="s">
        <v>100</v>
      </c>
      <c r="F992" s="306" t="s">
        <v>169</v>
      </c>
      <c r="G992" s="306">
        <v>18</v>
      </c>
      <c r="H992" s="307">
        <v>2723.986908</v>
      </c>
      <c r="I992" s="307">
        <v>1510.23118594308</v>
      </c>
    </row>
    <row r="993" s="298" customFormat="1" spans="1:9">
      <c r="A993" s="305">
        <v>39379</v>
      </c>
      <c r="B993" s="306" t="s">
        <v>2144</v>
      </c>
      <c r="C993" s="306" t="s">
        <v>2145</v>
      </c>
      <c r="D993" s="306" t="s">
        <v>2146</v>
      </c>
      <c r="E993" s="306" t="s">
        <v>422</v>
      </c>
      <c r="F993" s="306" t="s">
        <v>610</v>
      </c>
      <c r="G993" s="306">
        <v>60</v>
      </c>
      <c r="H993" s="307">
        <v>13797.9729</v>
      </c>
      <c r="I993" s="307">
        <v>12736.5234430574</v>
      </c>
    </row>
    <row r="994" s="298" customFormat="1" spans="1:9">
      <c r="A994" s="305">
        <v>39318</v>
      </c>
      <c r="B994" s="306" t="s">
        <v>2144</v>
      </c>
      <c r="C994" s="306" t="s">
        <v>2147</v>
      </c>
      <c r="D994" s="306" t="s">
        <v>2148</v>
      </c>
      <c r="E994" s="306" t="s">
        <v>422</v>
      </c>
      <c r="F994" s="306" t="s">
        <v>610</v>
      </c>
      <c r="G994" s="306">
        <v>120</v>
      </c>
      <c r="H994" s="307">
        <v>25731.22824</v>
      </c>
      <c r="I994" s="307">
        <v>24072.7755872341</v>
      </c>
    </row>
    <row r="995" s="298" customFormat="1" spans="1:9">
      <c r="A995" s="305">
        <v>39224</v>
      </c>
      <c r="B995" s="306" t="s">
        <v>2144</v>
      </c>
      <c r="C995" s="306" t="s">
        <v>2149</v>
      </c>
      <c r="D995" s="306" t="s">
        <v>2150</v>
      </c>
      <c r="E995" s="306" t="s">
        <v>422</v>
      </c>
      <c r="F995" s="306" t="s">
        <v>610</v>
      </c>
      <c r="G995" s="306">
        <v>84</v>
      </c>
      <c r="H995" s="307">
        <v>16673.760936</v>
      </c>
      <c r="I995" s="307">
        <v>15195.4751503645</v>
      </c>
    </row>
    <row r="996" s="298" customFormat="1" spans="1:9">
      <c r="A996" s="305">
        <v>39352</v>
      </c>
      <c r="B996" s="306" t="s">
        <v>2144</v>
      </c>
      <c r="C996" s="306" t="s">
        <v>2151</v>
      </c>
      <c r="D996" s="306" t="s">
        <v>2152</v>
      </c>
      <c r="E996" s="306" t="s">
        <v>422</v>
      </c>
      <c r="F996" s="306" t="s">
        <v>180</v>
      </c>
      <c r="G996" s="306">
        <v>60</v>
      </c>
      <c r="H996" s="307">
        <v>12462.6852</v>
      </c>
      <c r="I996" s="307">
        <v>8455.69142170428</v>
      </c>
    </row>
    <row r="997" s="298" customFormat="1" spans="1:9">
      <c r="A997" s="305">
        <v>39126</v>
      </c>
      <c r="B997" s="306" t="s">
        <v>2141</v>
      </c>
      <c r="C997" s="306" t="s">
        <v>2153</v>
      </c>
      <c r="D997" s="306" t="s">
        <v>2154</v>
      </c>
      <c r="E997" s="306" t="s">
        <v>422</v>
      </c>
      <c r="F997" s="306" t="s">
        <v>610</v>
      </c>
      <c r="G997" s="306">
        <v>30</v>
      </c>
      <c r="H997" s="307">
        <v>7775.12259</v>
      </c>
      <c r="I997" s="307">
        <v>7071.98759865888</v>
      </c>
    </row>
    <row r="998" s="298" customFormat="1" spans="1:9">
      <c r="A998" s="305">
        <v>39286</v>
      </c>
      <c r="B998" s="306" t="s">
        <v>2141</v>
      </c>
      <c r="C998" s="306" t="s">
        <v>2155</v>
      </c>
      <c r="D998" s="306" t="s">
        <v>2156</v>
      </c>
      <c r="E998" s="306" t="s">
        <v>422</v>
      </c>
      <c r="F998" s="306" t="s">
        <v>610</v>
      </c>
      <c r="G998" s="306">
        <v>72</v>
      </c>
      <c r="H998" s="307">
        <v>16928.636904</v>
      </c>
      <c r="I998" s="307">
        <v>16091.7532816623</v>
      </c>
    </row>
    <row r="999" s="298" customFormat="1" spans="1:9">
      <c r="A999" s="305">
        <v>39420</v>
      </c>
      <c r="B999" s="306" t="s">
        <v>2141</v>
      </c>
      <c r="C999" s="306" t="s">
        <v>2157</v>
      </c>
      <c r="D999" s="306" t="s">
        <v>2158</v>
      </c>
      <c r="E999" s="306" t="s">
        <v>695</v>
      </c>
      <c r="F999" s="306" t="s">
        <v>183</v>
      </c>
      <c r="G999" s="306">
        <v>30</v>
      </c>
      <c r="H999" s="307">
        <v>7245.69273</v>
      </c>
      <c r="I999" s="307">
        <v>6971.55287275211</v>
      </c>
    </row>
    <row r="1000" s="298" customFormat="1" spans="1:9">
      <c r="A1000" s="305">
        <v>39420</v>
      </c>
      <c r="B1000" s="306" t="s">
        <v>2141</v>
      </c>
      <c r="C1000" s="306" t="s">
        <v>2159</v>
      </c>
      <c r="D1000" s="306" t="s">
        <v>2160</v>
      </c>
      <c r="E1000" s="306" t="s">
        <v>695</v>
      </c>
      <c r="F1000" s="306" t="s">
        <v>183</v>
      </c>
      <c r="G1000" s="306">
        <v>72</v>
      </c>
      <c r="H1000" s="307">
        <v>16034.696928</v>
      </c>
      <c r="I1000" s="307">
        <v>15321.7952493113</v>
      </c>
    </row>
  </sheetData>
  <sortState ref="A2:I1004">
    <sortCondition ref="E2:E1004"/>
    <sortCondition ref="F2:F1004"/>
  </sortState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theme="9" tint="0.6"/>
  </sheetPr>
  <dimension ref="A1:J187"/>
  <sheetViews>
    <sheetView workbookViewId="0">
      <selection activeCell="E29" sqref="E29"/>
    </sheetView>
  </sheetViews>
  <sheetFormatPr defaultColWidth="9" defaultRowHeight="13.5"/>
  <cols>
    <col min="1" max="4" width="18.6333333333333" style="60" customWidth="1"/>
    <col min="5" max="5" width="17.6666666666667" customWidth="1"/>
    <col min="6" max="6" width="14.1083333333333" customWidth="1"/>
    <col min="9" max="9" width="12.1083333333333" customWidth="1"/>
    <col min="10" max="10" width="21.225" customWidth="1"/>
  </cols>
  <sheetData>
    <row r="1" ht="15.95" customHeight="1" spans="1:10">
      <c r="A1" s="292" t="s">
        <v>2161</v>
      </c>
      <c r="B1" s="292"/>
      <c r="C1" s="292"/>
      <c r="D1" s="292"/>
      <c r="F1" s="123" t="s">
        <v>2162</v>
      </c>
      <c r="G1" s="123"/>
      <c r="H1" s="123"/>
      <c r="I1" s="123"/>
      <c r="J1" s="123"/>
    </row>
    <row r="2" ht="15.95" customHeight="1" spans="1:10">
      <c r="A2" s="292"/>
      <c r="B2" s="292"/>
      <c r="C2" s="292"/>
      <c r="D2" s="292"/>
      <c r="F2" s="293" t="s">
        <v>2163</v>
      </c>
      <c r="G2" s="293" t="s">
        <v>95</v>
      </c>
      <c r="H2" s="293"/>
      <c r="I2" s="297" t="s">
        <v>2164</v>
      </c>
      <c r="J2" s="297">
        <v>45740</v>
      </c>
    </row>
    <row r="3" ht="15.95" customHeight="1" spans="1:10">
      <c r="A3" s="294" t="s">
        <v>2165</v>
      </c>
      <c r="B3" s="294" t="s">
        <v>2166</v>
      </c>
      <c r="C3" s="294" t="s">
        <v>2167</v>
      </c>
      <c r="D3" s="294" t="s">
        <v>2168</v>
      </c>
      <c r="F3" s="295">
        <v>45736</v>
      </c>
      <c r="G3" s="201">
        <v>234</v>
      </c>
      <c r="H3" s="201"/>
      <c r="I3" s="201" t="s">
        <v>2169</v>
      </c>
      <c r="J3" s="201">
        <f>SUMIF(F3:F25,J2,G3:G25)</f>
        <v>2910</v>
      </c>
    </row>
    <row r="4" ht="15.95" customHeight="1" spans="1:10">
      <c r="A4" s="296" t="s">
        <v>2170</v>
      </c>
      <c r="B4" s="296" t="s">
        <v>2171</v>
      </c>
      <c r="C4" s="296" t="s">
        <v>2172</v>
      </c>
      <c r="D4" s="296">
        <v>10724</v>
      </c>
      <c r="F4" s="295">
        <v>45736</v>
      </c>
      <c r="G4" s="201">
        <v>354</v>
      </c>
      <c r="H4" s="201"/>
      <c r="I4" s="201" t="s">
        <v>2173</v>
      </c>
      <c r="J4" s="201">
        <f>SUM(G:G)</f>
        <v>12178</v>
      </c>
    </row>
    <row r="5" ht="15.95" customHeight="1" spans="1:10">
      <c r="A5" s="296" t="s">
        <v>2174</v>
      </c>
      <c r="B5" s="296" t="s">
        <v>2171</v>
      </c>
      <c r="C5" s="296" t="s">
        <v>2175</v>
      </c>
      <c r="D5" s="296">
        <v>11593</v>
      </c>
      <c r="F5" s="295">
        <v>45736</v>
      </c>
      <c r="G5" s="201">
        <v>853</v>
      </c>
      <c r="H5" s="201"/>
      <c r="I5" s="201"/>
      <c r="J5" s="201"/>
    </row>
    <row r="6" ht="15.95" customHeight="1" spans="1:10">
      <c r="A6" s="296" t="s">
        <v>2176</v>
      </c>
      <c r="B6" s="296" t="s">
        <v>2177</v>
      </c>
      <c r="C6" s="296" t="s">
        <v>2178</v>
      </c>
      <c r="D6" s="296">
        <v>4883</v>
      </c>
      <c r="F6" s="295">
        <v>45737</v>
      </c>
      <c r="G6" s="201">
        <v>257</v>
      </c>
      <c r="H6" s="201"/>
      <c r="I6" s="201"/>
      <c r="J6" s="201"/>
    </row>
    <row r="7" ht="15.95" customHeight="1" spans="1:10">
      <c r="A7" s="296" t="s">
        <v>2179</v>
      </c>
      <c r="B7" s="296" t="s">
        <v>2180</v>
      </c>
      <c r="C7" s="296" t="s">
        <v>2172</v>
      </c>
      <c r="D7" s="296">
        <v>10662</v>
      </c>
      <c r="F7" s="295">
        <v>45737</v>
      </c>
      <c r="G7" s="201">
        <v>655</v>
      </c>
      <c r="H7" s="201"/>
      <c r="I7" s="201">
        <v>20</v>
      </c>
      <c r="J7" s="201">
        <f>SUM(G3:G5)</f>
        <v>1441</v>
      </c>
    </row>
    <row r="8" ht="15.95" customHeight="1" spans="1:10">
      <c r="A8" s="296" t="s">
        <v>2181</v>
      </c>
      <c r="B8" s="296" t="s">
        <v>2182</v>
      </c>
      <c r="C8" s="296" t="s">
        <v>2183</v>
      </c>
      <c r="D8" s="296">
        <v>9343</v>
      </c>
      <c r="F8" s="295">
        <v>45737</v>
      </c>
      <c r="G8" s="201">
        <v>276</v>
      </c>
      <c r="H8" s="201"/>
      <c r="I8" s="201">
        <v>21</v>
      </c>
      <c r="J8" s="201">
        <f>SUM(G6:G9)</f>
        <v>1365</v>
      </c>
    </row>
    <row r="9" ht="15.95" customHeight="1" spans="1:10">
      <c r="A9" s="296" t="s">
        <v>2170</v>
      </c>
      <c r="B9" s="296" t="s">
        <v>2177</v>
      </c>
      <c r="C9" s="296" t="s">
        <v>2175</v>
      </c>
      <c r="D9" s="296">
        <v>4666</v>
      </c>
      <c r="F9" s="295">
        <v>45737</v>
      </c>
      <c r="G9" s="201">
        <v>177</v>
      </c>
      <c r="H9" s="201"/>
      <c r="I9" s="201">
        <v>22</v>
      </c>
      <c r="J9" s="201">
        <f>SUM(G10:G11)</f>
        <v>1140</v>
      </c>
    </row>
    <row r="10" ht="15.95" customHeight="1" spans="1:10">
      <c r="A10" s="296" t="s">
        <v>2176</v>
      </c>
      <c r="B10" s="296" t="s">
        <v>2171</v>
      </c>
      <c r="C10" s="296" t="s">
        <v>2175</v>
      </c>
      <c r="D10" s="296">
        <v>8982</v>
      </c>
      <c r="F10" s="295">
        <v>45738</v>
      </c>
      <c r="G10" s="201">
        <v>894</v>
      </c>
      <c r="H10" s="201"/>
      <c r="I10" s="201">
        <v>23</v>
      </c>
      <c r="J10" s="201">
        <f>SUM(G12:G16)</f>
        <v>2555</v>
      </c>
    </row>
    <row r="11" ht="15.95" customHeight="1" spans="1:10">
      <c r="A11" s="296" t="s">
        <v>2174</v>
      </c>
      <c r="B11" s="296" t="s">
        <v>2171</v>
      </c>
      <c r="C11" s="296" t="s">
        <v>2183</v>
      </c>
      <c r="D11" s="296">
        <v>9448</v>
      </c>
      <c r="F11" s="295">
        <v>45738</v>
      </c>
      <c r="G11" s="201">
        <v>246</v>
      </c>
      <c r="H11" s="201"/>
      <c r="I11" s="201">
        <v>24</v>
      </c>
      <c r="J11" s="201">
        <f>SUM(G17:G21)</f>
        <v>2910</v>
      </c>
    </row>
    <row r="12" ht="15.95" customHeight="1" spans="1:10">
      <c r="A12" s="296" t="s">
        <v>2184</v>
      </c>
      <c r="B12" s="296" t="s">
        <v>2182</v>
      </c>
      <c r="C12" s="296" t="s">
        <v>2178</v>
      </c>
      <c r="D12" s="296">
        <v>10538</v>
      </c>
      <c r="F12" s="295">
        <v>45739</v>
      </c>
      <c r="G12" s="201">
        <v>748</v>
      </c>
      <c r="H12" s="201"/>
      <c r="I12" s="201">
        <v>25</v>
      </c>
      <c r="J12" s="201">
        <f>SUM(G22:G25)</f>
        <v>2217</v>
      </c>
    </row>
    <row r="13" ht="15.95" customHeight="1" spans="1:10">
      <c r="A13" s="296" t="s">
        <v>2176</v>
      </c>
      <c r="B13" s="296" t="s">
        <v>2182</v>
      </c>
      <c r="C13" s="296" t="s">
        <v>2178</v>
      </c>
      <c r="D13" s="296">
        <v>10750</v>
      </c>
      <c r="F13" s="295">
        <v>45739</v>
      </c>
      <c r="G13" s="201">
        <v>359</v>
      </c>
      <c r="H13" s="201"/>
      <c r="I13" s="201">
        <v>26</v>
      </c>
      <c r="J13" s="201">
        <v>550</v>
      </c>
    </row>
    <row r="14" ht="15.95" customHeight="1" spans="1:10">
      <c r="A14" s="296" t="s">
        <v>2181</v>
      </c>
      <c r="B14" s="296" t="s">
        <v>2180</v>
      </c>
      <c r="C14" s="296" t="s">
        <v>2175</v>
      </c>
      <c r="D14" s="296">
        <v>10045</v>
      </c>
      <c r="F14" s="295">
        <v>45739</v>
      </c>
      <c r="G14" s="201">
        <v>923</v>
      </c>
      <c r="H14" s="201"/>
      <c r="I14" s="201"/>
      <c r="J14" s="201"/>
    </row>
    <row r="15" ht="15.95" customHeight="1" spans="1:10">
      <c r="A15" s="296" t="s">
        <v>2184</v>
      </c>
      <c r="B15" s="296" t="s">
        <v>2177</v>
      </c>
      <c r="C15" s="296" t="s">
        <v>2178</v>
      </c>
      <c r="D15" s="296">
        <v>3467</v>
      </c>
      <c r="F15" s="295">
        <v>45739</v>
      </c>
      <c r="G15" s="201">
        <v>160</v>
      </c>
      <c r="H15" s="201"/>
      <c r="I15" s="201"/>
      <c r="J15" s="201"/>
    </row>
    <row r="16" ht="15.95" customHeight="1" spans="1:10">
      <c r="A16" s="296" t="s">
        <v>2170</v>
      </c>
      <c r="B16" s="296" t="s">
        <v>2185</v>
      </c>
      <c r="C16" s="296" t="s">
        <v>2183</v>
      </c>
      <c r="D16" s="296">
        <v>3041</v>
      </c>
      <c r="F16" s="295">
        <v>45739</v>
      </c>
      <c r="G16" s="201">
        <v>365</v>
      </c>
      <c r="H16" s="201"/>
      <c r="I16" s="201"/>
      <c r="J16" s="201"/>
    </row>
    <row r="17" ht="15.95" customHeight="1" spans="1:10">
      <c r="A17" s="296" t="s">
        <v>2186</v>
      </c>
      <c r="B17" s="296" t="s">
        <v>2171</v>
      </c>
      <c r="C17" s="296" t="s">
        <v>2175</v>
      </c>
      <c r="D17" s="296">
        <v>12335</v>
      </c>
      <c r="F17" s="295">
        <v>45740</v>
      </c>
      <c r="G17" s="201">
        <v>730</v>
      </c>
      <c r="H17" s="201"/>
      <c r="I17" s="201"/>
      <c r="J17" s="201"/>
    </row>
    <row r="18" ht="15.95" customHeight="1" spans="1:10">
      <c r="A18" s="296" t="s">
        <v>2170</v>
      </c>
      <c r="B18" s="296" t="s">
        <v>2185</v>
      </c>
      <c r="C18" s="296" t="s">
        <v>2178</v>
      </c>
      <c r="D18" s="296">
        <v>5876</v>
      </c>
      <c r="F18" s="295">
        <v>45740</v>
      </c>
      <c r="G18" s="201">
        <v>621</v>
      </c>
      <c r="H18" s="201"/>
      <c r="I18" s="201"/>
      <c r="J18" s="201"/>
    </row>
    <row r="19" ht="15.95" customHeight="1" spans="1:10">
      <c r="A19" s="296" t="s">
        <v>2184</v>
      </c>
      <c r="B19" s="296" t="s">
        <v>2187</v>
      </c>
      <c r="C19" s="296" t="s">
        <v>2172</v>
      </c>
      <c r="D19" s="296">
        <v>6447</v>
      </c>
      <c r="F19" s="295">
        <v>45740</v>
      </c>
      <c r="G19" s="201">
        <v>538</v>
      </c>
      <c r="H19" s="201"/>
      <c r="I19" s="201"/>
      <c r="J19" s="201"/>
    </row>
    <row r="20" ht="15.95" customHeight="1" spans="1:10">
      <c r="A20" s="296" t="s">
        <v>2170</v>
      </c>
      <c r="B20" s="296" t="s">
        <v>2188</v>
      </c>
      <c r="C20" s="296" t="s">
        <v>2178</v>
      </c>
      <c r="D20" s="296">
        <v>7210</v>
      </c>
      <c r="F20" s="295">
        <v>45740</v>
      </c>
      <c r="G20" s="201">
        <v>286</v>
      </c>
      <c r="H20" s="201"/>
      <c r="I20" s="201"/>
      <c r="J20" s="201"/>
    </row>
    <row r="21" ht="15.95" customHeight="1" spans="1:10">
      <c r="A21" s="296" t="s">
        <v>2184</v>
      </c>
      <c r="B21" s="296" t="s">
        <v>2180</v>
      </c>
      <c r="C21" s="296" t="s">
        <v>2178</v>
      </c>
      <c r="D21" s="296">
        <v>11621</v>
      </c>
      <c r="F21" s="295">
        <v>45740</v>
      </c>
      <c r="G21" s="201">
        <v>735</v>
      </c>
      <c r="H21" s="201"/>
      <c r="I21" s="201"/>
      <c r="J21" s="201"/>
    </row>
    <row r="22" ht="15.95" customHeight="1" spans="1:10">
      <c r="A22" s="296" t="s">
        <v>2181</v>
      </c>
      <c r="B22" s="296" t="s">
        <v>2189</v>
      </c>
      <c r="C22" s="296" t="s">
        <v>2183</v>
      </c>
      <c r="D22" s="296">
        <v>5573</v>
      </c>
      <c r="F22" s="295">
        <v>45741</v>
      </c>
      <c r="G22" s="201">
        <v>374</v>
      </c>
      <c r="H22" s="201"/>
      <c r="I22" s="201"/>
      <c r="J22" s="201"/>
    </row>
    <row r="23" ht="15.95" customHeight="1" spans="1:10">
      <c r="A23" s="296" t="s">
        <v>2170</v>
      </c>
      <c r="B23" s="296" t="s">
        <v>2177</v>
      </c>
      <c r="C23" s="296" t="s">
        <v>2172</v>
      </c>
      <c r="D23" s="296">
        <v>5220</v>
      </c>
      <c r="F23" s="295">
        <v>45741</v>
      </c>
      <c r="G23" s="201">
        <v>633</v>
      </c>
      <c r="H23" s="201"/>
      <c r="I23" s="201"/>
      <c r="J23" s="201"/>
    </row>
    <row r="24" ht="15.95" customHeight="1" spans="1:10">
      <c r="A24" s="296" t="s">
        <v>2181</v>
      </c>
      <c r="B24" s="296" t="s">
        <v>2188</v>
      </c>
      <c r="C24" s="296" t="s">
        <v>2175</v>
      </c>
      <c r="D24" s="296">
        <v>3903</v>
      </c>
      <c r="F24" s="295">
        <v>45741</v>
      </c>
      <c r="G24" s="201">
        <v>680</v>
      </c>
      <c r="H24" s="201"/>
      <c r="I24" s="201"/>
      <c r="J24" s="201"/>
    </row>
    <row r="25" ht="15.95" customHeight="1" spans="1:10">
      <c r="A25" s="296" t="s">
        <v>2184</v>
      </c>
      <c r="B25" s="296" t="s">
        <v>2189</v>
      </c>
      <c r="C25" s="296" t="s">
        <v>2178</v>
      </c>
      <c r="D25" s="296">
        <v>3804</v>
      </c>
      <c r="F25" s="295">
        <v>45741</v>
      </c>
      <c r="G25" s="201">
        <v>530</v>
      </c>
      <c r="H25" s="201"/>
      <c r="I25" s="201"/>
      <c r="J25" s="201"/>
    </row>
    <row r="26" ht="15.95" customHeight="1" spans="1:10">
      <c r="A26" s="296" t="s">
        <v>2170</v>
      </c>
      <c r="B26" s="296" t="s">
        <v>2188</v>
      </c>
      <c r="C26" s="296" t="s">
        <v>2183</v>
      </c>
      <c r="D26" s="296">
        <v>8502</v>
      </c>
      <c r="F26" s="295">
        <v>45742</v>
      </c>
      <c r="G26" s="201">
        <v>550</v>
      </c>
      <c r="H26" s="63"/>
      <c r="I26" s="63"/>
      <c r="J26" s="63"/>
    </row>
    <row r="27" ht="15.95" customHeight="1" spans="1:4">
      <c r="A27" s="296" t="s">
        <v>2170</v>
      </c>
      <c r="B27" s="296" t="s">
        <v>2187</v>
      </c>
      <c r="C27" s="296" t="s">
        <v>2178</v>
      </c>
      <c r="D27" s="296">
        <v>9275</v>
      </c>
    </row>
    <row r="28" ht="15.95" customHeight="1" spans="1:4">
      <c r="A28" s="296" t="s">
        <v>2186</v>
      </c>
      <c r="B28" s="296" t="s">
        <v>2180</v>
      </c>
      <c r="C28" s="296" t="s">
        <v>2175</v>
      </c>
      <c r="D28" s="296">
        <v>8188</v>
      </c>
    </row>
    <row r="29" ht="15.95" customHeight="1" spans="1:4">
      <c r="A29" s="296" t="s">
        <v>2184</v>
      </c>
      <c r="B29" s="296" t="s">
        <v>2182</v>
      </c>
      <c r="C29" s="296" t="s">
        <v>2172</v>
      </c>
      <c r="D29" s="296">
        <v>4606</v>
      </c>
    </row>
    <row r="30" ht="15.95" customHeight="1" spans="1:4">
      <c r="A30" s="296" t="s">
        <v>2179</v>
      </c>
      <c r="B30" s="296" t="s">
        <v>2177</v>
      </c>
      <c r="C30" s="296" t="s">
        <v>2172</v>
      </c>
      <c r="D30" s="296">
        <v>7982</v>
      </c>
    </row>
    <row r="31" ht="15.95" customHeight="1" spans="1:4">
      <c r="A31" s="296" t="s">
        <v>2179</v>
      </c>
      <c r="B31" s="296" t="s">
        <v>2189</v>
      </c>
      <c r="C31" s="296" t="s">
        <v>2178</v>
      </c>
      <c r="D31" s="296">
        <v>11214</v>
      </c>
    </row>
    <row r="32" ht="15.95" customHeight="1" spans="1:4">
      <c r="A32" s="296" t="s">
        <v>2176</v>
      </c>
      <c r="B32" s="296" t="s">
        <v>2185</v>
      </c>
      <c r="C32" s="296" t="s">
        <v>2175</v>
      </c>
      <c r="D32" s="296">
        <v>11738</v>
      </c>
    </row>
    <row r="33" ht="15.95" customHeight="1" spans="1:4">
      <c r="A33" s="296" t="s">
        <v>2184</v>
      </c>
      <c r="B33" s="296" t="s">
        <v>2185</v>
      </c>
      <c r="C33" s="296" t="s">
        <v>2178</v>
      </c>
      <c r="D33" s="296">
        <v>6228</v>
      </c>
    </row>
    <row r="34" ht="15.95" customHeight="1" spans="1:4">
      <c r="A34" s="296" t="s">
        <v>2179</v>
      </c>
      <c r="B34" s="296" t="s">
        <v>2177</v>
      </c>
      <c r="C34" s="296" t="s">
        <v>2178</v>
      </c>
      <c r="D34" s="296">
        <v>3224</v>
      </c>
    </row>
    <row r="35" ht="15.95" customHeight="1" spans="1:4">
      <c r="A35" s="296" t="s">
        <v>2176</v>
      </c>
      <c r="B35" s="296" t="s">
        <v>2187</v>
      </c>
      <c r="C35" s="296" t="s">
        <v>2175</v>
      </c>
      <c r="D35" s="296">
        <v>8902</v>
      </c>
    </row>
    <row r="36" ht="15.95" customHeight="1" spans="1:4">
      <c r="A36" s="296" t="s">
        <v>2184</v>
      </c>
      <c r="B36" s="296" t="s">
        <v>2182</v>
      </c>
      <c r="C36" s="296" t="s">
        <v>2175</v>
      </c>
      <c r="D36" s="296">
        <v>6856</v>
      </c>
    </row>
    <row r="37" ht="15.95" customHeight="1" spans="1:4">
      <c r="A37" s="296" t="s">
        <v>2170</v>
      </c>
      <c r="B37" s="296" t="s">
        <v>2182</v>
      </c>
      <c r="C37" s="296" t="s">
        <v>2175</v>
      </c>
      <c r="D37" s="296">
        <v>2182</v>
      </c>
    </row>
    <row r="38" ht="15.95" customHeight="1" spans="1:4">
      <c r="A38" s="296" t="s">
        <v>2176</v>
      </c>
      <c r="B38" s="296" t="s">
        <v>2171</v>
      </c>
      <c r="C38" s="296" t="s">
        <v>2178</v>
      </c>
      <c r="D38" s="296">
        <v>4088</v>
      </c>
    </row>
    <row r="39" ht="15.95" customHeight="1" spans="1:4">
      <c r="A39" s="296" t="s">
        <v>2184</v>
      </c>
      <c r="B39" s="296" t="s">
        <v>2187</v>
      </c>
      <c r="C39" s="296" t="s">
        <v>2178</v>
      </c>
      <c r="D39" s="296">
        <v>2150</v>
      </c>
    </row>
    <row r="40" ht="15.95" customHeight="1" spans="1:4">
      <c r="A40" s="296" t="s">
        <v>2174</v>
      </c>
      <c r="B40" s="296" t="s">
        <v>2177</v>
      </c>
      <c r="C40" s="296" t="s">
        <v>2183</v>
      </c>
      <c r="D40" s="296">
        <v>10582</v>
      </c>
    </row>
    <row r="41" ht="15.95" customHeight="1" spans="1:4">
      <c r="A41" s="296" t="s">
        <v>2179</v>
      </c>
      <c r="B41" s="296" t="s">
        <v>2187</v>
      </c>
      <c r="C41" s="296" t="s">
        <v>2175</v>
      </c>
      <c r="D41" s="296">
        <v>10616</v>
      </c>
    </row>
    <row r="42" ht="15.95" customHeight="1" spans="1:4">
      <c r="A42" s="296" t="s">
        <v>2170</v>
      </c>
      <c r="B42" s="296" t="s">
        <v>2189</v>
      </c>
      <c r="C42" s="296" t="s">
        <v>2175</v>
      </c>
      <c r="D42" s="296">
        <v>9100</v>
      </c>
    </row>
    <row r="43" ht="15.95" customHeight="1" spans="1:4">
      <c r="A43" s="296" t="s">
        <v>2174</v>
      </c>
      <c r="B43" s="296" t="s">
        <v>2185</v>
      </c>
      <c r="C43" s="296" t="s">
        <v>2175</v>
      </c>
      <c r="D43" s="296">
        <v>3875</v>
      </c>
    </row>
    <row r="44" ht="15.95" customHeight="1" spans="1:4">
      <c r="A44" s="296" t="s">
        <v>2174</v>
      </c>
      <c r="B44" s="296" t="s">
        <v>2185</v>
      </c>
      <c r="C44" s="296" t="s">
        <v>2183</v>
      </c>
      <c r="D44" s="296">
        <v>5476</v>
      </c>
    </row>
    <row r="45" ht="15.95" customHeight="1" spans="1:4">
      <c r="A45" s="296" t="s">
        <v>2184</v>
      </c>
      <c r="B45" s="296" t="s">
        <v>2171</v>
      </c>
      <c r="C45" s="296" t="s">
        <v>2183</v>
      </c>
      <c r="D45" s="296">
        <v>5084</v>
      </c>
    </row>
    <row r="46" ht="15.95" customHeight="1" spans="1:4">
      <c r="A46" s="296" t="s">
        <v>2176</v>
      </c>
      <c r="B46" s="296" t="s">
        <v>2182</v>
      </c>
      <c r="C46" s="296" t="s">
        <v>2175</v>
      </c>
      <c r="D46" s="296">
        <v>9856</v>
      </c>
    </row>
    <row r="47" ht="15.95" customHeight="1" spans="1:4">
      <c r="A47" s="296" t="s">
        <v>2186</v>
      </c>
      <c r="B47" s="296" t="s">
        <v>2188</v>
      </c>
      <c r="C47" s="296" t="s">
        <v>2183</v>
      </c>
      <c r="D47" s="296">
        <v>10228</v>
      </c>
    </row>
    <row r="48" ht="15.95" customHeight="1" spans="1:4">
      <c r="A48" s="296" t="s">
        <v>2174</v>
      </c>
      <c r="B48" s="296" t="s">
        <v>2189</v>
      </c>
      <c r="C48" s="296" t="s">
        <v>2178</v>
      </c>
      <c r="D48" s="296">
        <v>9084</v>
      </c>
    </row>
    <row r="49" ht="15.95" customHeight="1" spans="1:4">
      <c r="A49" s="296" t="s">
        <v>2176</v>
      </c>
      <c r="B49" s="296" t="s">
        <v>2180</v>
      </c>
      <c r="C49" s="296" t="s">
        <v>2175</v>
      </c>
      <c r="D49" s="296">
        <v>6700</v>
      </c>
    </row>
    <row r="50" ht="15.95" customHeight="1" spans="1:4">
      <c r="A50" s="296" t="s">
        <v>2174</v>
      </c>
      <c r="B50" s="296" t="s">
        <v>2188</v>
      </c>
      <c r="C50" s="296" t="s">
        <v>2175</v>
      </c>
      <c r="D50" s="296">
        <v>7199</v>
      </c>
    </row>
    <row r="51" ht="15.95" customHeight="1" spans="1:4">
      <c r="A51" s="296" t="s">
        <v>2170</v>
      </c>
      <c r="B51" s="296" t="s">
        <v>2187</v>
      </c>
      <c r="C51" s="296" t="s">
        <v>2183</v>
      </c>
      <c r="D51" s="296">
        <v>4122</v>
      </c>
    </row>
    <row r="52" ht="15.95" customHeight="1" spans="1:4">
      <c r="A52" s="296" t="s">
        <v>2174</v>
      </c>
      <c r="B52" s="296" t="s">
        <v>2177</v>
      </c>
      <c r="C52" s="296" t="s">
        <v>2178</v>
      </c>
      <c r="D52" s="296">
        <v>10602</v>
      </c>
    </row>
    <row r="53" ht="15.95" customHeight="1" spans="1:4">
      <c r="A53" s="296" t="s">
        <v>2170</v>
      </c>
      <c r="B53" s="296" t="s">
        <v>2171</v>
      </c>
      <c r="C53" s="296" t="s">
        <v>2183</v>
      </c>
      <c r="D53" s="296">
        <v>6589</v>
      </c>
    </row>
    <row r="54" ht="15.95" customHeight="1" spans="1:4">
      <c r="A54" s="296" t="s">
        <v>2186</v>
      </c>
      <c r="B54" s="296" t="s">
        <v>2182</v>
      </c>
      <c r="C54" s="296" t="s">
        <v>2175</v>
      </c>
      <c r="D54" s="296">
        <v>6843</v>
      </c>
    </row>
    <row r="55" ht="15.95" customHeight="1" spans="1:4">
      <c r="A55" s="296" t="s">
        <v>2179</v>
      </c>
      <c r="B55" s="296" t="s">
        <v>2177</v>
      </c>
      <c r="C55" s="296" t="s">
        <v>2175</v>
      </c>
      <c r="D55" s="296">
        <v>11505</v>
      </c>
    </row>
    <row r="56" ht="15.95" customHeight="1" spans="1:4">
      <c r="A56" s="296" t="s">
        <v>2170</v>
      </c>
      <c r="B56" s="296" t="s">
        <v>2187</v>
      </c>
      <c r="C56" s="296" t="s">
        <v>2172</v>
      </c>
      <c r="D56" s="296">
        <v>2009</v>
      </c>
    </row>
    <row r="57" ht="15.95" customHeight="1" spans="1:4">
      <c r="A57" s="296" t="s">
        <v>2179</v>
      </c>
      <c r="B57" s="296" t="s">
        <v>2187</v>
      </c>
      <c r="C57" s="296" t="s">
        <v>2172</v>
      </c>
      <c r="D57" s="296">
        <v>7148</v>
      </c>
    </row>
    <row r="58" ht="15.95" customHeight="1" spans="1:4">
      <c r="A58" s="296" t="s">
        <v>2170</v>
      </c>
      <c r="B58" s="296" t="s">
        <v>2182</v>
      </c>
      <c r="C58" s="296" t="s">
        <v>2178</v>
      </c>
      <c r="D58" s="296">
        <v>10249</v>
      </c>
    </row>
    <row r="59" ht="15.95" customHeight="1" spans="1:4">
      <c r="A59" s="296" t="s">
        <v>2179</v>
      </c>
      <c r="B59" s="296" t="s">
        <v>2188</v>
      </c>
      <c r="C59" s="296" t="s">
        <v>2178</v>
      </c>
      <c r="D59" s="296">
        <v>7333</v>
      </c>
    </row>
    <row r="60" ht="15.95" customHeight="1" spans="1:4">
      <c r="A60" s="296" t="s">
        <v>2174</v>
      </c>
      <c r="B60" s="296" t="s">
        <v>2187</v>
      </c>
      <c r="C60" s="296" t="s">
        <v>2183</v>
      </c>
      <c r="D60" s="296">
        <v>2376</v>
      </c>
    </row>
    <row r="61" ht="15.95" customHeight="1" spans="1:4">
      <c r="A61" s="296" t="s">
        <v>2181</v>
      </c>
      <c r="B61" s="296" t="s">
        <v>2185</v>
      </c>
      <c r="C61" s="296" t="s">
        <v>2183</v>
      </c>
      <c r="D61" s="296">
        <v>5562</v>
      </c>
    </row>
    <row r="62" ht="15.95" customHeight="1" spans="1:4">
      <c r="A62" s="296" t="s">
        <v>2174</v>
      </c>
      <c r="B62" s="296" t="s">
        <v>2189</v>
      </c>
      <c r="C62" s="296" t="s">
        <v>2175</v>
      </c>
      <c r="D62" s="296">
        <v>9109</v>
      </c>
    </row>
    <row r="63" ht="15.95" customHeight="1" spans="1:4">
      <c r="A63" s="296" t="s">
        <v>2186</v>
      </c>
      <c r="B63" s="296" t="s">
        <v>2185</v>
      </c>
      <c r="C63" s="296" t="s">
        <v>2175</v>
      </c>
      <c r="D63" s="296">
        <v>3084</v>
      </c>
    </row>
    <row r="64" ht="15.95" customHeight="1" spans="1:4">
      <c r="A64" s="296" t="s">
        <v>2186</v>
      </c>
      <c r="B64" s="296" t="s">
        <v>2187</v>
      </c>
      <c r="C64" s="296" t="s">
        <v>2183</v>
      </c>
      <c r="D64" s="296">
        <v>5458</v>
      </c>
    </row>
    <row r="65" ht="15.95" customHeight="1" spans="1:4">
      <c r="A65" s="296" t="s">
        <v>2170</v>
      </c>
      <c r="B65" s="296" t="s">
        <v>2187</v>
      </c>
      <c r="C65" s="296" t="s">
        <v>2175</v>
      </c>
      <c r="D65" s="296">
        <v>2023</v>
      </c>
    </row>
    <row r="66" ht="15.95" customHeight="1" spans="1:4">
      <c r="A66" s="296" t="s">
        <v>2184</v>
      </c>
      <c r="B66" s="296" t="s">
        <v>2177</v>
      </c>
      <c r="C66" s="296" t="s">
        <v>2175</v>
      </c>
      <c r="D66" s="296">
        <v>6107</v>
      </c>
    </row>
    <row r="67" ht="15.95" customHeight="1" spans="1:4">
      <c r="A67" s="296" t="s">
        <v>2179</v>
      </c>
      <c r="B67" s="296" t="s">
        <v>2182</v>
      </c>
      <c r="C67" s="296" t="s">
        <v>2175</v>
      </c>
      <c r="D67" s="296">
        <v>11322</v>
      </c>
    </row>
    <row r="68" ht="15.95" customHeight="1" spans="1:4">
      <c r="A68" s="296" t="s">
        <v>2174</v>
      </c>
      <c r="B68" s="296" t="s">
        <v>2182</v>
      </c>
      <c r="C68" s="296" t="s">
        <v>2183</v>
      </c>
      <c r="D68" s="296">
        <v>11134</v>
      </c>
    </row>
    <row r="69" ht="15.95" customHeight="1" spans="1:4">
      <c r="A69" s="296" t="s">
        <v>2184</v>
      </c>
      <c r="B69" s="296" t="s">
        <v>2185</v>
      </c>
      <c r="C69" s="296" t="s">
        <v>2183</v>
      </c>
      <c r="D69" s="296">
        <v>9977</v>
      </c>
    </row>
    <row r="70" ht="15.95" customHeight="1" spans="1:4">
      <c r="A70" s="296" t="s">
        <v>2170</v>
      </c>
      <c r="B70" s="296" t="s">
        <v>2177</v>
      </c>
      <c r="C70" s="296" t="s">
        <v>2183</v>
      </c>
      <c r="D70" s="296">
        <v>3007</v>
      </c>
    </row>
    <row r="71" ht="15.95" customHeight="1" spans="1:4">
      <c r="A71" s="296" t="s">
        <v>2179</v>
      </c>
      <c r="B71" s="296" t="s">
        <v>2189</v>
      </c>
      <c r="C71" s="296" t="s">
        <v>2183</v>
      </c>
      <c r="D71" s="296">
        <v>11617</v>
      </c>
    </row>
    <row r="72" ht="15.95" customHeight="1" spans="1:4">
      <c r="A72" s="296" t="s">
        <v>2174</v>
      </c>
      <c r="B72" s="296" t="s">
        <v>2188</v>
      </c>
      <c r="C72" s="296" t="s">
        <v>2183</v>
      </c>
      <c r="D72" s="296">
        <v>11355</v>
      </c>
    </row>
    <row r="73" ht="15.95" customHeight="1" spans="1:4">
      <c r="A73" s="296" t="s">
        <v>2184</v>
      </c>
      <c r="B73" s="296" t="s">
        <v>2189</v>
      </c>
      <c r="C73" s="296" t="s">
        <v>2172</v>
      </c>
      <c r="D73" s="296">
        <v>7484</v>
      </c>
    </row>
    <row r="74" ht="15.95" customHeight="1" spans="1:4">
      <c r="A74" s="296" t="s">
        <v>2184</v>
      </c>
      <c r="B74" s="296" t="s">
        <v>2188</v>
      </c>
      <c r="C74" s="296" t="s">
        <v>2183</v>
      </c>
      <c r="D74" s="296">
        <v>3924</v>
      </c>
    </row>
    <row r="75" ht="15.95" customHeight="1" spans="1:4">
      <c r="A75" s="296" t="s">
        <v>2179</v>
      </c>
      <c r="B75" s="296" t="s">
        <v>2182</v>
      </c>
      <c r="C75" s="296" t="s">
        <v>2172</v>
      </c>
      <c r="D75" s="296">
        <v>10541</v>
      </c>
    </row>
    <row r="76" ht="15.95" customHeight="1" spans="1:4">
      <c r="A76" s="296" t="s">
        <v>2184</v>
      </c>
      <c r="B76" s="296" t="s">
        <v>2182</v>
      </c>
      <c r="C76" s="296" t="s">
        <v>2183</v>
      </c>
      <c r="D76" s="296">
        <v>9831</v>
      </c>
    </row>
    <row r="77" ht="15.95" customHeight="1" spans="1:4">
      <c r="A77" s="296" t="s">
        <v>2179</v>
      </c>
      <c r="B77" s="296" t="s">
        <v>2189</v>
      </c>
      <c r="C77" s="296" t="s">
        <v>2172</v>
      </c>
      <c r="D77" s="296">
        <v>10052</v>
      </c>
    </row>
    <row r="78" ht="15.95" customHeight="1" spans="1:4">
      <c r="A78" s="296" t="s">
        <v>2184</v>
      </c>
      <c r="B78" s="296" t="s">
        <v>2180</v>
      </c>
      <c r="C78" s="296" t="s">
        <v>2172</v>
      </c>
      <c r="D78" s="296">
        <v>8463</v>
      </c>
    </row>
    <row r="79" ht="15.95" customHeight="1" spans="1:4">
      <c r="A79" s="296" t="s">
        <v>2170</v>
      </c>
      <c r="B79" s="296" t="s">
        <v>2171</v>
      </c>
      <c r="C79" s="296" t="s">
        <v>2178</v>
      </c>
      <c r="D79" s="296">
        <v>9005</v>
      </c>
    </row>
    <row r="80" ht="15.95" customHeight="1" spans="1:4">
      <c r="A80" s="296" t="s">
        <v>2179</v>
      </c>
      <c r="B80" s="296" t="s">
        <v>2187</v>
      </c>
      <c r="C80" s="296" t="s">
        <v>2183</v>
      </c>
      <c r="D80" s="296">
        <v>5200</v>
      </c>
    </row>
    <row r="81" ht="15.95" customHeight="1" spans="1:4">
      <c r="A81" s="296" t="s">
        <v>2170</v>
      </c>
      <c r="B81" s="296" t="s">
        <v>2189</v>
      </c>
      <c r="C81" s="296" t="s">
        <v>2178</v>
      </c>
      <c r="D81" s="296">
        <v>5447</v>
      </c>
    </row>
    <row r="82" ht="15.95" customHeight="1" spans="1:4">
      <c r="A82" s="296" t="s">
        <v>2170</v>
      </c>
      <c r="B82" s="296" t="s">
        <v>2180</v>
      </c>
      <c r="C82" s="296" t="s">
        <v>2183</v>
      </c>
      <c r="D82" s="296">
        <v>6073</v>
      </c>
    </row>
    <row r="83" ht="15.95" customHeight="1" spans="1:4">
      <c r="A83" s="296" t="s">
        <v>2176</v>
      </c>
      <c r="B83" s="296" t="s">
        <v>2188</v>
      </c>
      <c r="C83" s="296" t="s">
        <v>2172</v>
      </c>
      <c r="D83" s="296">
        <v>4085</v>
      </c>
    </row>
    <row r="84" ht="15.95" customHeight="1" spans="1:4">
      <c r="A84" s="296" t="s">
        <v>2181</v>
      </c>
      <c r="B84" s="296" t="s">
        <v>2189</v>
      </c>
      <c r="C84" s="296" t="s">
        <v>2175</v>
      </c>
      <c r="D84" s="296">
        <v>8144</v>
      </c>
    </row>
    <row r="85" ht="15.95" customHeight="1" spans="1:4">
      <c r="A85" s="296" t="s">
        <v>2179</v>
      </c>
      <c r="B85" s="296" t="s">
        <v>2171</v>
      </c>
      <c r="C85" s="296" t="s">
        <v>2175</v>
      </c>
      <c r="D85" s="296">
        <v>11818</v>
      </c>
    </row>
    <row r="86" ht="15.95" customHeight="1" spans="1:4">
      <c r="A86" s="296" t="s">
        <v>2179</v>
      </c>
      <c r="B86" s="296" t="s">
        <v>2171</v>
      </c>
      <c r="C86" s="296" t="s">
        <v>2183</v>
      </c>
      <c r="D86" s="296">
        <v>11106</v>
      </c>
    </row>
    <row r="87" ht="15.95" customHeight="1" spans="1:4">
      <c r="A87" s="296" t="s">
        <v>2176</v>
      </c>
      <c r="B87" s="296" t="s">
        <v>2187</v>
      </c>
      <c r="C87" s="296" t="s">
        <v>2183</v>
      </c>
      <c r="D87" s="296">
        <v>3304</v>
      </c>
    </row>
    <row r="88" ht="15.95" customHeight="1" spans="1:4">
      <c r="A88" s="296" t="s">
        <v>2176</v>
      </c>
      <c r="B88" s="296" t="s">
        <v>2177</v>
      </c>
      <c r="C88" s="296" t="s">
        <v>2172</v>
      </c>
      <c r="D88" s="296">
        <v>2217</v>
      </c>
    </row>
    <row r="89" ht="15.95" customHeight="1" spans="1:4">
      <c r="A89" s="296" t="s">
        <v>2176</v>
      </c>
      <c r="B89" s="296" t="s">
        <v>2188</v>
      </c>
      <c r="C89" s="296" t="s">
        <v>2183</v>
      </c>
      <c r="D89" s="296">
        <v>4058</v>
      </c>
    </row>
    <row r="90" ht="15.95" customHeight="1" spans="1:4">
      <c r="A90" s="296" t="s">
        <v>2179</v>
      </c>
      <c r="B90" s="296" t="s">
        <v>2177</v>
      </c>
      <c r="C90" s="296" t="s">
        <v>2183</v>
      </c>
      <c r="D90" s="296">
        <v>2546</v>
      </c>
    </row>
    <row r="91" ht="15.95" customHeight="1" spans="1:4">
      <c r="A91" s="296" t="s">
        <v>2184</v>
      </c>
      <c r="B91" s="296" t="s">
        <v>2187</v>
      </c>
      <c r="C91" s="296" t="s">
        <v>2183</v>
      </c>
      <c r="D91" s="296">
        <v>4135</v>
      </c>
    </row>
    <row r="92" ht="15.95" customHeight="1" spans="1:4">
      <c r="A92" s="296" t="s">
        <v>2184</v>
      </c>
      <c r="B92" s="296" t="s">
        <v>2187</v>
      </c>
      <c r="C92" s="296" t="s">
        <v>2175</v>
      </c>
      <c r="D92" s="296">
        <v>4783</v>
      </c>
    </row>
    <row r="93" ht="15.95" customHeight="1" spans="1:4">
      <c r="A93" s="296" t="s">
        <v>2179</v>
      </c>
      <c r="B93" s="296" t="s">
        <v>2189</v>
      </c>
      <c r="C93" s="296" t="s">
        <v>2175</v>
      </c>
      <c r="D93" s="296">
        <v>11414</v>
      </c>
    </row>
    <row r="94" ht="15.95" customHeight="1" spans="1:4">
      <c r="A94" s="296" t="s">
        <v>2174</v>
      </c>
      <c r="B94" s="296" t="s">
        <v>2177</v>
      </c>
      <c r="C94" s="296" t="s">
        <v>2175</v>
      </c>
      <c r="D94" s="296">
        <v>3729</v>
      </c>
    </row>
    <row r="95" ht="15.95" customHeight="1" spans="1:4">
      <c r="A95" s="296" t="s">
        <v>2184</v>
      </c>
      <c r="B95" s="296" t="s">
        <v>2180</v>
      </c>
      <c r="C95" s="296" t="s">
        <v>2175</v>
      </c>
      <c r="D95" s="296">
        <v>11113</v>
      </c>
    </row>
    <row r="96" ht="15.95" customHeight="1" spans="1:4">
      <c r="A96" s="296" t="s">
        <v>2186</v>
      </c>
      <c r="B96" s="296" t="s">
        <v>2171</v>
      </c>
      <c r="C96" s="296" t="s">
        <v>2183</v>
      </c>
      <c r="D96" s="296">
        <v>5553</v>
      </c>
    </row>
    <row r="97" ht="15.95" customHeight="1" spans="1:4">
      <c r="A97" s="296" t="s">
        <v>2176</v>
      </c>
      <c r="B97" s="296" t="s">
        <v>2187</v>
      </c>
      <c r="C97" s="296" t="s">
        <v>2172</v>
      </c>
      <c r="D97" s="296">
        <v>3688</v>
      </c>
    </row>
    <row r="98" ht="15.95" customHeight="1" spans="1:4">
      <c r="A98" s="296" t="s">
        <v>2184</v>
      </c>
      <c r="B98" s="296" t="s">
        <v>2185</v>
      </c>
      <c r="C98" s="296" t="s">
        <v>2175</v>
      </c>
      <c r="D98" s="296">
        <v>3723</v>
      </c>
    </row>
    <row r="99" ht="15.95" customHeight="1" spans="1:4">
      <c r="A99" s="296" t="s">
        <v>2170</v>
      </c>
      <c r="B99" s="296" t="s">
        <v>2189</v>
      </c>
      <c r="C99" s="296" t="s">
        <v>2172</v>
      </c>
      <c r="D99" s="296">
        <v>6559</v>
      </c>
    </row>
    <row r="100" ht="15.95" customHeight="1" spans="1:4">
      <c r="A100" s="296" t="s">
        <v>2176</v>
      </c>
      <c r="B100" s="296" t="s">
        <v>2187</v>
      </c>
      <c r="C100" s="296" t="s">
        <v>2178</v>
      </c>
      <c r="D100" s="296">
        <v>2214</v>
      </c>
    </row>
    <row r="101" ht="15.95" customHeight="1" spans="1:4">
      <c r="A101" s="296" t="s">
        <v>2170</v>
      </c>
      <c r="B101" s="296" t="s">
        <v>2171</v>
      </c>
      <c r="C101" s="296" t="s">
        <v>2175</v>
      </c>
      <c r="D101" s="296">
        <v>3356</v>
      </c>
    </row>
    <row r="102" ht="15.95" customHeight="1" spans="1:4">
      <c r="A102" s="296" t="s">
        <v>2179</v>
      </c>
      <c r="B102" s="296" t="s">
        <v>2180</v>
      </c>
      <c r="C102" s="296" t="s">
        <v>2175</v>
      </c>
      <c r="D102" s="296">
        <v>3738</v>
      </c>
    </row>
    <row r="103" ht="15.95" customHeight="1" spans="1:4">
      <c r="A103" s="296" t="s">
        <v>2170</v>
      </c>
      <c r="B103" s="296" t="s">
        <v>2185</v>
      </c>
      <c r="C103" s="296" t="s">
        <v>2175</v>
      </c>
      <c r="D103" s="296">
        <v>3523</v>
      </c>
    </row>
    <row r="104" ht="15.95" customHeight="1" spans="1:4">
      <c r="A104" s="296" t="s">
        <v>2181</v>
      </c>
      <c r="B104" s="296" t="s">
        <v>2182</v>
      </c>
      <c r="C104" s="296" t="s">
        <v>2175</v>
      </c>
      <c r="D104" s="296">
        <v>7851</v>
      </c>
    </row>
    <row r="105" ht="15.95" customHeight="1" spans="1:4">
      <c r="A105" s="296" t="s">
        <v>2179</v>
      </c>
      <c r="B105" s="296" t="s">
        <v>2171</v>
      </c>
      <c r="C105" s="296" t="s">
        <v>2178</v>
      </c>
      <c r="D105" s="296">
        <v>3572</v>
      </c>
    </row>
    <row r="106" ht="15.95" customHeight="1" spans="1:4">
      <c r="A106" s="296" t="s">
        <v>2174</v>
      </c>
      <c r="B106" s="296" t="s">
        <v>2180</v>
      </c>
      <c r="C106" s="296" t="s">
        <v>2183</v>
      </c>
      <c r="D106" s="296">
        <v>7297</v>
      </c>
    </row>
    <row r="107" ht="15.95" customHeight="1" spans="1:4">
      <c r="A107" s="296" t="s">
        <v>2181</v>
      </c>
      <c r="B107" s="296" t="s">
        <v>2185</v>
      </c>
      <c r="C107" s="296" t="s">
        <v>2175</v>
      </c>
      <c r="D107" s="296">
        <v>9190</v>
      </c>
    </row>
    <row r="108" ht="15.95" customHeight="1" spans="1:4">
      <c r="A108" s="296" t="s">
        <v>2184</v>
      </c>
      <c r="B108" s="296" t="s">
        <v>2189</v>
      </c>
      <c r="C108" s="296" t="s">
        <v>2175</v>
      </c>
      <c r="D108" s="296">
        <v>7440</v>
      </c>
    </row>
    <row r="109" ht="15.95" customHeight="1" spans="1:4">
      <c r="A109" s="296" t="s">
        <v>2176</v>
      </c>
      <c r="B109" s="296" t="s">
        <v>2185</v>
      </c>
      <c r="C109" s="296" t="s">
        <v>2183</v>
      </c>
      <c r="D109" s="296">
        <v>10232</v>
      </c>
    </row>
    <row r="110" ht="15.95" customHeight="1" spans="1:4">
      <c r="A110" s="296" t="s">
        <v>2181</v>
      </c>
      <c r="B110" s="296" t="s">
        <v>2187</v>
      </c>
      <c r="C110" s="296" t="s">
        <v>2175</v>
      </c>
      <c r="D110" s="296">
        <v>10276</v>
      </c>
    </row>
    <row r="111" ht="15.95" customHeight="1" spans="1:4">
      <c r="A111" s="296" t="s">
        <v>2179</v>
      </c>
      <c r="B111" s="296" t="s">
        <v>2171</v>
      </c>
      <c r="C111" s="296" t="s">
        <v>2172</v>
      </c>
      <c r="D111" s="296">
        <v>11678</v>
      </c>
    </row>
    <row r="112" ht="15.95" customHeight="1" spans="1:4">
      <c r="A112" s="296" t="s">
        <v>2176</v>
      </c>
      <c r="B112" s="296" t="s">
        <v>2180</v>
      </c>
      <c r="C112" s="296" t="s">
        <v>2172</v>
      </c>
      <c r="D112" s="296">
        <v>5707</v>
      </c>
    </row>
    <row r="113" ht="15.95" customHeight="1" spans="1:4">
      <c r="A113" s="296" t="s">
        <v>2174</v>
      </c>
      <c r="B113" s="296" t="s">
        <v>2189</v>
      </c>
      <c r="C113" s="296" t="s">
        <v>2183</v>
      </c>
      <c r="D113" s="296">
        <v>7566</v>
      </c>
    </row>
    <row r="114" ht="15.95" customHeight="1" spans="1:4">
      <c r="A114" s="296" t="s">
        <v>2186</v>
      </c>
      <c r="B114" s="296" t="s">
        <v>2188</v>
      </c>
      <c r="C114" s="296" t="s">
        <v>2175</v>
      </c>
      <c r="D114" s="296">
        <v>2017</v>
      </c>
    </row>
    <row r="115" ht="15.95" customHeight="1" spans="1:4">
      <c r="A115" s="296" t="s">
        <v>2184</v>
      </c>
      <c r="B115" s="296" t="s">
        <v>2171</v>
      </c>
      <c r="C115" s="296" t="s">
        <v>2175</v>
      </c>
      <c r="D115" s="296">
        <v>3571</v>
      </c>
    </row>
    <row r="116" ht="15.95" customHeight="1" spans="1:4">
      <c r="A116" s="296" t="s">
        <v>2174</v>
      </c>
      <c r="B116" s="296" t="s">
        <v>2171</v>
      </c>
      <c r="C116" s="296" t="s">
        <v>2178</v>
      </c>
      <c r="D116" s="296">
        <v>6309</v>
      </c>
    </row>
    <row r="117" ht="15.95" customHeight="1" spans="1:4">
      <c r="A117" s="296" t="s">
        <v>2179</v>
      </c>
      <c r="B117" s="296" t="s">
        <v>2185</v>
      </c>
      <c r="C117" s="296" t="s">
        <v>2172</v>
      </c>
      <c r="D117" s="296">
        <v>3581</v>
      </c>
    </row>
    <row r="118" ht="15.95" customHeight="1" spans="1:4">
      <c r="A118" s="296" t="s">
        <v>2184</v>
      </c>
      <c r="B118" s="296" t="s">
        <v>2188</v>
      </c>
      <c r="C118" s="296" t="s">
        <v>2178</v>
      </c>
      <c r="D118" s="296">
        <v>11329</v>
      </c>
    </row>
    <row r="119" ht="15.95" customHeight="1" spans="1:4">
      <c r="A119" s="296" t="s">
        <v>2174</v>
      </c>
      <c r="B119" s="296" t="s">
        <v>2182</v>
      </c>
      <c r="C119" s="296" t="s">
        <v>2178</v>
      </c>
      <c r="D119" s="296">
        <v>4740</v>
      </c>
    </row>
    <row r="120" ht="15.95" customHeight="1" spans="1:4">
      <c r="A120" s="296" t="s">
        <v>2181</v>
      </c>
      <c r="B120" s="296" t="s">
        <v>2187</v>
      </c>
      <c r="C120" s="296" t="s">
        <v>2183</v>
      </c>
      <c r="D120" s="296">
        <v>11345</v>
      </c>
    </row>
    <row r="121" ht="15.95" customHeight="1" spans="1:4">
      <c r="A121" s="296" t="s">
        <v>2170</v>
      </c>
      <c r="B121" s="296" t="s">
        <v>2180</v>
      </c>
      <c r="C121" s="296" t="s">
        <v>2175</v>
      </c>
      <c r="D121" s="296">
        <v>2753</v>
      </c>
    </row>
    <row r="122" ht="15.95" customHeight="1" spans="1:4">
      <c r="A122" s="296" t="s">
        <v>2170</v>
      </c>
      <c r="B122" s="296" t="s">
        <v>2188</v>
      </c>
      <c r="C122" s="296" t="s">
        <v>2175</v>
      </c>
      <c r="D122" s="296">
        <v>4779</v>
      </c>
    </row>
    <row r="123" ht="15.95" customHeight="1" spans="1:4">
      <c r="A123" s="296" t="s">
        <v>2176</v>
      </c>
      <c r="B123" s="296" t="s">
        <v>2188</v>
      </c>
      <c r="C123" s="296" t="s">
        <v>2178</v>
      </c>
      <c r="D123" s="296">
        <v>4796</v>
      </c>
    </row>
    <row r="124" ht="15.95" customHeight="1" spans="1:4">
      <c r="A124" s="296" t="s">
        <v>2181</v>
      </c>
      <c r="B124" s="296" t="s">
        <v>2177</v>
      </c>
      <c r="C124" s="296" t="s">
        <v>2175</v>
      </c>
      <c r="D124" s="296">
        <v>4408</v>
      </c>
    </row>
    <row r="125" ht="15.95" customHeight="1" spans="1:4">
      <c r="A125" s="296" t="s">
        <v>2184</v>
      </c>
      <c r="B125" s="296" t="s">
        <v>2180</v>
      </c>
      <c r="C125" s="296" t="s">
        <v>2183</v>
      </c>
      <c r="D125" s="296">
        <v>6863</v>
      </c>
    </row>
    <row r="126" ht="15.95" customHeight="1" spans="1:4">
      <c r="A126" s="296" t="s">
        <v>2174</v>
      </c>
      <c r="B126" s="296" t="s">
        <v>2180</v>
      </c>
      <c r="C126" s="296" t="s">
        <v>2175</v>
      </c>
      <c r="D126" s="296">
        <v>8274</v>
      </c>
    </row>
    <row r="127" ht="15.95" customHeight="1" spans="1:4">
      <c r="A127" s="296" t="s">
        <v>2184</v>
      </c>
      <c r="B127" s="296" t="s">
        <v>2171</v>
      </c>
      <c r="C127" s="296" t="s">
        <v>2178</v>
      </c>
      <c r="D127" s="296">
        <v>6153</v>
      </c>
    </row>
    <row r="128" ht="15.95" customHeight="1" spans="1:4">
      <c r="A128" s="296" t="s">
        <v>2179</v>
      </c>
      <c r="B128" s="296" t="s">
        <v>2180</v>
      </c>
      <c r="C128" s="296" t="s">
        <v>2183</v>
      </c>
      <c r="D128" s="296">
        <v>4201</v>
      </c>
    </row>
    <row r="129" ht="15.95" customHeight="1" spans="1:4">
      <c r="A129" s="296" t="s">
        <v>2179</v>
      </c>
      <c r="B129" s="296" t="s">
        <v>2188</v>
      </c>
      <c r="C129" s="296" t="s">
        <v>2175</v>
      </c>
      <c r="D129" s="296">
        <v>7445</v>
      </c>
    </row>
    <row r="130" ht="15.95" customHeight="1" spans="1:4">
      <c r="A130" s="296" t="s">
        <v>2181</v>
      </c>
      <c r="B130" s="296" t="s">
        <v>2180</v>
      </c>
      <c r="C130" s="296" t="s">
        <v>2183</v>
      </c>
      <c r="D130" s="296">
        <v>7906</v>
      </c>
    </row>
    <row r="131" ht="15.95" customHeight="1" spans="1:4">
      <c r="A131" s="296" t="s">
        <v>2179</v>
      </c>
      <c r="B131" s="296" t="s">
        <v>2180</v>
      </c>
      <c r="C131" s="296" t="s">
        <v>2178</v>
      </c>
      <c r="D131" s="296">
        <v>6446</v>
      </c>
    </row>
    <row r="132" ht="15.95" customHeight="1" spans="1:4">
      <c r="A132" s="296" t="s">
        <v>2176</v>
      </c>
      <c r="B132" s="296" t="s">
        <v>2171</v>
      </c>
      <c r="C132" s="296" t="s">
        <v>2183</v>
      </c>
      <c r="D132" s="296">
        <v>3560</v>
      </c>
    </row>
    <row r="133" ht="15.95" customHeight="1" spans="1:4">
      <c r="A133" s="296" t="s">
        <v>2176</v>
      </c>
      <c r="B133" s="296" t="s">
        <v>2189</v>
      </c>
      <c r="C133" s="296" t="s">
        <v>2178</v>
      </c>
      <c r="D133" s="296">
        <v>4587</v>
      </c>
    </row>
    <row r="134" ht="15.95" customHeight="1" spans="1:4">
      <c r="A134" s="296" t="s">
        <v>2179</v>
      </c>
      <c r="B134" s="296" t="s">
        <v>2182</v>
      </c>
      <c r="C134" s="296" t="s">
        <v>2178</v>
      </c>
      <c r="D134" s="296">
        <v>7938</v>
      </c>
    </row>
    <row r="135" ht="15.95" customHeight="1" spans="1:4">
      <c r="A135" s="296" t="s">
        <v>2170</v>
      </c>
      <c r="B135" s="296" t="s">
        <v>2188</v>
      </c>
      <c r="C135" s="296" t="s">
        <v>2172</v>
      </c>
      <c r="D135" s="296">
        <v>8731</v>
      </c>
    </row>
    <row r="136" ht="15.95" customHeight="1" spans="1:4">
      <c r="A136" s="296" t="s">
        <v>2179</v>
      </c>
      <c r="B136" s="296" t="s">
        <v>2188</v>
      </c>
      <c r="C136" s="296" t="s">
        <v>2172</v>
      </c>
      <c r="D136" s="296">
        <v>6094</v>
      </c>
    </row>
    <row r="137" ht="15.95" customHeight="1" spans="1:4">
      <c r="A137" s="296" t="s">
        <v>2176</v>
      </c>
      <c r="B137" s="296" t="s">
        <v>2182</v>
      </c>
      <c r="C137" s="296" t="s">
        <v>2183</v>
      </c>
      <c r="D137" s="296">
        <v>10000</v>
      </c>
    </row>
    <row r="138" ht="15.95" customHeight="1" spans="1:4">
      <c r="A138" s="296" t="s">
        <v>2176</v>
      </c>
      <c r="B138" s="296" t="s">
        <v>2189</v>
      </c>
      <c r="C138" s="296" t="s">
        <v>2175</v>
      </c>
      <c r="D138" s="296">
        <v>4832</v>
      </c>
    </row>
    <row r="139" ht="15.95" customHeight="1" spans="1:4">
      <c r="A139" s="296" t="s">
        <v>2174</v>
      </c>
      <c r="B139" s="296" t="s">
        <v>2180</v>
      </c>
      <c r="C139" s="296" t="s">
        <v>2178</v>
      </c>
      <c r="D139" s="296">
        <v>4747</v>
      </c>
    </row>
    <row r="140" ht="15.95" customHeight="1" spans="1:4">
      <c r="A140" s="296" t="s">
        <v>2184</v>
      </c>
      <c r="B140" s="296" t="s">
        <v>2188</v>
      </c>
      <c r="C140" s="296" t="s">
        <v>2175</v>
      </c>
      <c r="D140" s="296">
        <v>6608</v>
      </c>
    </row>
    <row r="141" ht="15.95" customHeight="1" spans="1:4">
      <c r="A141" s="296" t="s">
        <v>2184</v>
      </c>
      <c r="B141" s="296" t="s">
        <v>2171</v>
      </c>
      <c r="C141" s="296" t="s">
        <v>2172</v>
      </c>
      <c r="D141" s="296">
        <v>10637</v>
      </c>
    </row>
    <row r="142" ht="15.95" customHeight="1" spans="1:4">
      <c r="A142" s="296" t="s">
        <v>2176</v>
      </c>
      <c r="B142" s="296" t="s">
        <v>2171</v>
      </c>
      <c r="C142" s="296" t="s">
        <v>2172</v>
      </c>
      <c r="D142" s="296">
        <v>4401</v>
      </c>
    </row>
    <row r="143" ht="15.95" customHeight="1" spans="1:4">
      <c r="A143" s="296" t="s">
        <v>2170</v>
      </c>
      <c r="B143" s="296" t="s">
        <v>2189</v>
      </c>
      <c r="C143" s="296" t="s">
        <v>2183</v>
      </c>
      <c r="D143" s="296">
        <v>2672</v>
      </c>
    </row>
    <row r="144" ht="15.95" customHeight="1" spans="1:4">
      <c r="A144" s="296" t="s">
        <v>2174</v>
      </c>
      <c r="B144" s="296" t="s">
        <v>2187</v>
      </c>
      <c r="C144" s="296" t="s">
        <v>2175</v>
      </c>
      <c r="D144" s="296">
        <v>9680</v>
      </c>
    </row>
    <row r="145" ht="15.95" customHeight="1" spans="1:4">
      <c r="A145" s="296" t="s">
        <v>2186</v>
      </c>
      <c r="B145" s="296" t="s">
        <v>2177</v>
      </c>
      <c r="C145" s="296" t="s">
        <v>2183</v>
      </c>
      <c r="D145" s="296">
        <v>10337</v>
      </c>
    </row>
    <row r="146" ht="15.95" customHeight="1" spans="1:4">
      <c r="A146" s="296" t="s">
        <v>2181</v>
      </c>
      <c r="B146" s="296" t="s">
        <v>2171</v>
      </c>
      <c r="C146" s="296" t="s">
        <v>2175</v>
      </c>
      <c r="D146" s="296">
        <v>8024</v>
      </c>
    </row>
    <row r="147" ht="15.95" customHeight="1" spans="1:4">
      <c r="A147" s="296" t="s">
        <v>2181</v>
      </c>
      <c r="B147" s="296" t="s">
        <v>2188</v>
      </c>
      <c r="C147" s="296" t="s">
        <v>2183</v>
      </c>
      <c r="D147" s="296">
        <v>7782</v>
      </c>
    </row>
    <row r="148" ht="15.95" customHeight="1" spans="1:4">
      <c r="A148" s="296" t="s">
        <v>2176</v>
      </c>
      <c r="B148" s="296" t="s">
        <v>2180</v>
      </c>
      <c r="C148" s="296" t="s">
        <v>2183</v>
      </c>
      <c r="D148" s="296">
        <v>8069</v>
      </c>
    </row>
    <row r="149" ht="15.95" customHeight="1" spans="1:4">
      <c r="A149" s="296" t="s">
        <v>2186</v>
      </c>
      <c r="B149" s="296" t="s">
        <v>2182</v>
      </c>
      <c r="C149" s="296" t="s">
        <v>2183</v>
      </c>
      <c r="D149" s="296">
        <v>7692</v>
      </c>
    </row>
    <row r="150" ht="15.95" customHeight="1" spans="1:4">
      <c r="A150" s="296" t="s">
        <v>2186</v>
      </c>
      <c r="B150" s="296" t="s">
        <v>2189</v>
      </c>
      <c r="C150" s="296" t="s">
        <v>2175</v>
      </c>
      <c r="D150" s="296">
        <v>8638</v>
      </c>
    </row>
    <row r="151" ht="15.95" customHeight="1" spans="1:4">
      <c r="A151" s="296" t="s">
        <v>2174</v>
      </c>
      <c r="B151" s="296" t="s">
        <v>2182</v>
      </c>
      <c r="C151" s="296" t="s">
        <v>2175</v>
      </c>
      <c r="D151" s="296">
        <v>10326</v>
      </c>
    </row>
    <row r="152" ht="15.95" customHeight="1" spans="1:4">
      <c r="A152" s="296" t="s">
        <v>2170</v>
      </c>
      <c r="B152" s="296" t="s">
        <v>2177</v>
      </c>
      <c r="C152" s="296" t="s">
        <v>2178</v>
      </c>
      <c r="D152" s="296">
        <v>7972</v>
      </c>
    </row>
    <row r="153" ht="15.95" customHeight="1" spans="1:4">
      <c r="A153" s="296" t="s">
        <v>2179</v>
      </c>
      <c r="B153" s="296" t="s">
        <v>2187</v>
      </c>
      <c r="C153" s="296" t="s">
        <v>2178</v>
      </c>
      <c r="D153" s="296">
        <v>2864</v>
      </c>
    </row>
    <row r="154" ht="15.95" customHeight="1" spans="1:4">
      <c r="A154" s="296" t="s">
        <v>2181</v>
      </c>
      <c r="B154" s="296" t="s">
        <v>2177</v>
      </c>
      <c r="C154" s="296" t="s">
        <v>2183</v>
      </c>
      <c r="D154" s="296">
        <v>8166</v>
      </c>
    </row>
    <row r="155" ht="15.95" customHeight="1" spans="1:4">
      <c r="A155" s="296" t="s">
        <v>2170</v>
      </c>
      <c r="B155" s="296" t="s">
        <v>2180</v>
      </c>
      <c r="C155" s="296" t="s">
        <v>2172</v>
      </c>
      <c r="D155" s="296">
        <v>6333</v>
      </c>
    </row>
    <row r="156" ht="15.95" customHeight="1" spans="1:4">
      <c r="A156" s="296" t="s">
        <v>2176</v>
      </c>
      <c r="B156" s="296" t="s">
        <v>2182</v>
      </c>
      <c r="C156" s="296" t="s">
        <v>2172</v>
      </c>
      <c r="D156" s="296">
        <v>4639</v>
      </c>
    </row>
    <row r="157" ht="15.95" customHeight="1" spans="1:4">
      <c r="A157" s="296" t="s">
        <v>2184</v>
      </c>
      <c r="B157" s="296" t="s">
        <v>2188</v>
      </c>
      <c r="C157" s="296" t="s">
        <v>2172</v>
      </c>
      <c r="D157" s="296">
        <v>3984</v>
      </c>
    </row>
    <row r="158" ht="15.95" customHeight="1" spans="1:4">
      <c r="A158" s="296" t="s">
        <v>2176</v>
      </c>
      <c r="B158" s="296" t="s">
        <v>2185</v>
      </c>
      <c r="C158" s="296" t="s">
        <v>2172</v>
      </c>
      <c r="D158" s="296">
        <v>8624</v>
      </c>
    </row>
    <row r="159" ht="15.95" customHeight="1" spans="1:4">
      <c r="A159" s="296" t="s">
        <v>2176</v>
      </c>
      <c r="B159" s="296" t="s">
        <v>2189</v>
      </c>
      <c r="C159" s="296" t="s">
        <v>2183</v>
      </c>
      <c r="D159" s="296">
        <v>5742</v>
      </c>
    </row>
    <row r="160" ht="15.95" customHeight="1" spans="1:4">
      <c r="A160" s="296" t="s">
        <v>2184</v>
      </c>
      <c r="B160" s="296" t="s">
        <v>2185</v>
      </c>
      <c r="C160" s="296" t="s">
        <v>2172</v>
      </c>
      <c r="D160" s="296">
        <v>3578</v>
      </c>
    </row>
    <row r="161" ht="15.95" customHeight="1" spans="1:4">
      <c r="A161" s="296" t="s">
        <v>2174</v>
      </c>
      <c r="B161" s="296" t="s">
        <v>2187</v>
      </c>
      <c r="C161" s="296" t="s">
        <v>2178</v>
      </c>
      <c r="D161" s="296">
        <v>10454</v>
      </c>
    </row>
    <row r="162" ht="15.95" customHeight="1" spans="1:4">
      <c r="A162" s="296" t="s">
        <v>2186</v>
      </c>
      <c r="B162" s="296" t="s">
        <v>2185</v>
      </c>
      <c r="C162" s="296" t="s">
        <v>2183</v>
      </c>
      <c r="D162" s="296">
        <v>7281</v>
      </c>
    </row>
    <row r="163" ht="15.95" customHeight="1" spans="1:4">
      <c r="A163" s="296" t="s">
        <v>2170</v>
      </c>
      <c r="B163" s="296" t="s">
        <v>2182</v>
      </c>
      <c r="C163" s="296" t="s">
        <v>2183</v>
      </c>
      <c r="D163" s="296">
        <v>5654</v>
      </c>
    </row>
    <row r="164" ht="15.95" customHeight="1" spans="1:4">
      <c r="A164" s="296" t="s">
        <v>2184</v>
      </c>
      <c r="B164" s="296" t="s">
        <v>2189</v>
      </c>
      <c r="C164" s="296" t="s">
        <v>2183</v>
      </c>
      <c r="D164" s="296">
        <v>7721</v>
      </c>
    </row>
    <row r="165" ht="15.95" customHeight="1" spans="1:4">
      <c r="A165" s="296" t="s">
        <v>2170</v>
      </c>
      <c r="B165" s="296" t="s">
        <v>2180</v>
      </c>
      <c r="C165" s="296" t="s">
        <v>2178</v>
      </c>
      <c r="D165" s="296">
        <v>2634</v>
      </c>
    </row>
    <row r="166" ht="15.95" customHeight="1" spans="1:4">
      <c r="A166" s="296" t="s">
        <v>2176</v>
      </c>
      <c r="B166" s="296" t="s">
        <v>2188</v>
      </c>
      <c r="C166" s="296" t="s">
        <v>2175</v>
      </c>
      <c r="D166" s="296">
        <v>6806</v>
      </c>
    </row>
    <row r="167" ht="15.95" customHeight="1" spans="1:4">
      <c r="A167" s="296" t="s">
        <v>2184</v>
      </c>
      <c r="B167" s="296" t="s">
        <v>2177</v>
      </c>
      <c r="C167" s="296" t="s">
        <v>2172</v>
      </c>
      <c r="D167" s="296">
        <v>5049</v>
      </c>
    </row>
    <row r="168" ht="15.95" customHeight="1" spans="1:4">
      <c r="A168" s="296" t="s">
        <v>2179</v>
      </c>
      <c r="B168" s="296" t="s">
        <v>2185</v>
      </c>
      <c r="C168" s="296" t="s">
        <v>2175</v>
      </c>
      <c r="D168" s="296">
        <v>7125</v>
      </c>
    </row>
    <row r="169" ht="15.95" customHeight="1" spans="1:4">
      <c r="A169" s="296" t="s">
        <v>2174</v>
      </c>
      <c r="B169" s="296" t="s">
        <v>2185</v>
      </c>
      <c r="C169" s="296" t="s">
        <v>2178</v>
      </c>
      <c r="D169" s="296">
        <v>9967</v>
      </c>
    </row>
    <row r="170" ht="15.95" customHeight="1" spans="1:4">
      <c r="A170" s="296" t="s">
        <v>2181</v>
      </c>
      <c r="B170" s="296" t="s">
        <v>2171</v>
      </c>
      <c r="C170" s="296" t="s">
        <v>2183</v>
      </c>
      <c r="D170" s="296">
        <v>5000</v>
      </c>
    </row>
    <row r="171" ht="15.95" customHeight="1" spans="1:4">
      <c r="A171" s="296" t="s">
        <v>2170</v>
      </c>
      <c r="B171" s="296" t="s">
        <v>2182</v>
      </c>
      <c r="C171" s="296" t="s">
        <v>2172</v>
      </c>
      <c r="D171" s="296">
        <v>3162</v>
      </c>
    </row>
    <row r="172" ht="15.95" customHeight="1" spans="1:4">
      <c r="A172" s="296" t="s">
        <v>2176</v>
      </c>
      <c r="B172" s="296" t="s">
        <v>2177</v>
      </c>
      <c r="C172" s="296" t="s">
        <v>2183</v>
      </c>
      <c r="D172" s="296">
        <v>9061</v>
      </c>
    </row>
    <row r="173" ht="15.95" customHeight="1" spans="1:4">
      <c r="A173" s="296" t="s">
        <v>2170</v>
      </c>
      <c r="B173" s="296" t="s">
        <v>2185</v>
      </c>
      <c r="C173" s="296" t="s">
        <v>2172</v>
      </c>
      <c r="D173" s="296">
        <v>6626</v>
      </c>
    </row>
    <row r="174" ht="15.95" customHeight="1" spans="1:4">
      <c r="A174" s="296" t="s">
        <v>2179</v>
      </c>
      <c r="B174" s="296" t="s">
        <v>2185</v>
      </c>
      <c r="C174" s="296" t="s">
        <v>2178</v>
      </c>
      <c r="D174" s="296">
        <v>5124</v>
      </c>
    </row>
    <row r="175" ht="15.95" customHeight="1" spans="1:4">
      <c r="A175" s="296" t="s">
        <v>2176</v>
      </c>
      <c r="B175" s="296" t="s">
        <v>2180</v>
      </c>
      <c r="C175" s="296" t="s">
        <v>2178</v>
      </c>
      <c r="D175" s="296">
        <v>8455</v>
      </c>
    </row>
    <row r="176" ht="15.95" customHeight="1" spans="1:4">
      <c r="A176" s="296" t="s">
        <v>2186</v>
      </c>
      <c r="B176" s="296" t="s">
        <v>2177</v>
      </c>
      <c r="C176" s="296" t="s">
        <v>2175</v>
      </c>
      <c r="D176" s="296">
        <v>5610</v>
      </c>
    </row>
    <row r="177" ht="15.95" customHeight="1" spans="1:4">
      <c r="A177" s="296" t="s">
        <v>2186</v>
      </c>
      <c r="B177" s="296" t="s">
        <v>2187</v>
      </c>
      <c r="C177" s="296" t="s">
        <v>2175</v>
      </c>
      <c r="D177" s="296">
        <v>7800</v>
      </c>
    </row>
    <row r="178" ht="15.95" customHeight="1" spans="1:4">
      <c r="A178" s="296" t="s">
        <v>2179</v>
      </c>
      <c r="B178" s="296" t="s">
        <v>2188</v>
      </c>
      <c r="C178" s="296" t="s">
        <v>2183</v>
      </c>
      <c r="D178" s="296">
        <v>5055</v>
      </c>
    </row>
    <row r="179" ht="15.95" customHeight="1" spans="1:4">
      <c r="A179" s="296" t="s">
        <v>2176</v>
      </c>
      <c r="B179" s="296" t="s">
        <v>2185</v>
      </c>
      <c r="C179" s="296" t="s">
        <v>2178</v>
      </c>
      <c r="D179" s="296">
        <v>4679</v>
      </c>
    </row>
    <row r="180" ht="15.95" customHeight="1" spans="1:4">
      <c r="A180" s="296" t="s">
        <v>2179</v>
      </c>
      <c r="B180" s="296" t="s">
        <v>2182</v>
      </c>
      <c r="C180" s="296" t="s">
        <v>2183</v>
      </c>
      <c r="D180" s="296">
        <v>11287</v>
      </c>
    </row>
    <row r="181" ht="15.95" customHeight="1" spans="1:4">
      <c r="A181" s="296" t="s">
        <v>2176</v>
      </c>
      <c r="B181" s="296" t="s">
        <v>2177</v>
      </c>
      <c r="C181" s="296" t="s">
        <v>2175</v>
      </c>
      <c r="D181" s="296">
        <v>3789</v>
      </c>
    </row>
    <row r="182" ht="15.95" customHeight="1" spans="1:4">
      <c r="A182" s="296" t="s">
        <v>2179</v>
      </c>
      <c r="B182" s="296" t="s">
        <v>2185</v>
      </c>
      <c r="C182" s="296" t="s">
        <v>2183</v>
      </c>
      <c r="D182" s="296">
        <v>2882</v>
      </c>
    </row>
    <row r="183" ht="15.95" customHeight="1" spans="1:4">
      <c r="A183" s="296" t="s">
        <v>2186</v>
      </c>
      <c r="B183" s="296" t="s">
        <v>2180</v>
      </c>
      <c r="C183" s="296" t="s">
        <v>2183</v>
      </c>
      <c r="D183" s="296">
        <v>11467</v>
      </c>
    </row>
    <row r="184" ht="15.95" customHeight="1" spans="1:4">
      <c r="A184" s="296" t="s">
        <v>2184</v>
      </c>
      <c r="B184" s="296" t="s">
        <v>2177</v>
      </c>
      <c r="C184" s="296" t="s">
        <v>2183</v>
      </c>
      <c r="D184" s="296">
        <v>5181</v>
      </c>
    </row>
    <row r="185" ht="15.95" customHeight="1" spans="1:4">
      <c r="A185" s="296" t="s">
        <v>2176</v>
      </c>
      <c r="B185" s="296" t="s">
        <v>2189</v>
      </c>
      <c r="C185" s="296" t="s">
        <v>2172</v>
      </c>
      <c r="D185" s="296">
        <v>3408</v>
      </c>
    </row>
    <row r="186" ht="15.95" customHeight="1" spans="1:4">
      <c r="A186" s="296" t="s">
        <v>2186</v>
      </c>
      <c r="B186" s="296" t="s">
        <v>2189</v>
      </c>
      <c r="C186" s="296" t="s">
        <v>2183</v>
      </c>
      <c r="D186" s="296">
        <v>9430</v>
      </c>
    </row>
    <row r="187" ht="15.95" customHeight="1" spans="1:4">
      <c r="A187" s="296" t="s">
        <v>2174</v>
      </c>
      <c r="B187" s="296" t="s">
        <v>2188</v>
      </c>
      <c r="C187" s="296" t="s">
        <v>2178</v>
      </c>
      <c r="D187" s="296">
        <v>7203</v>
      </c>
    </row>
  </sheetData>
  <sortState ref="A3:D3">
    <sortCondition ref="A3"/>
    <sortCondition ref="B3"/>
  </sortState>
  <mergeCells count="2">
    <mergeCell ref="F1:J1"/>
    <mergeCell ref="A1:D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>
    <tabColor theme="9" tint="0.6"/>
  </sheetPr>
  <dimension ref="A1:P24"/>
  <sheetViews>
    <sheetView topLeftCell="A2" workbookViewId="0">
      <pane ySplit="2" topLeftCell="A4" activePane="bottomLeft" state="frozen"/>
      <selection/>
      <selection pane="bottomLeft" activeCell="D27" sqref="D27"/>
    </sheetView>
  </sheetViews>
  <sheetFormatPr defaultColWidth="8.75" defaultRowHeight="13.5"/>
  <cols>
    <col min="1" max="1" width="46.8916666666667" customWidth="1"/>
    <col min="2" max="2" width="17.8916666666667" customWidth="1"/>
    <col min="3" max="3" width="18" customWidth="1"/>
    <col min="4" max="4" width="14.6666666666667" customWidth="1"/>
    <col min="5" max="5" width="2.89166666666667" customWidth="1"/>
    <col min="6" max="6" width="12.6666666666667" customWidth="1"/>
    <col min="7" max="7" width="9.10833333333333" customWidth="1"/>
    <col min="8" max="8" width="12.6666666666667" customWidth="1"/>
    <col min="9" max="9" width="2.55833333333333" customWidth="1"/>
    <col min="10" max="10" width="13" customWidth="1"/>
    <col min="11" max="11" width="9.66666666666667" customWidth="1"/>
    <col min="12" max="12" width="13.1083333333333" customWidth="1"/>
    <col min="13" max="13" width="12.1083333333333" customWidth="1"/>
    <col min="14" max="14" width="9.33333333333333" customWidth="1"/>
    <col min="15" max="15" width="12.1083333333333" customWidth="1"/>
    <col min="16" max="16" width="9.33333333333333" customWidth="1"/>
  </cols>
  <sheetData>
    <row r="1" ht="14.25" spans="1:7">
      <c r="A1" s="251" t="s">
        <v>2190</v>
      </c>
      <c r="B1" s="251"/>
      <c r="C1" s="251"/>
      <c r="D1" s="251"/>
      <c r="E1" s="251"/>
      <c r="F1" s="251"/>
      <c r="G1" s="251"/>
    </row>
    <row r="2" ht="18.75" spans="1:7">
      <c r="A2" s="19" t="s">
        <v>2191</v>
      </c>
      <c r="B2" s="19"/>
      <c r="C2" s="19"/>
      <c r="D2" s="19"/>
      <c r="E2" s="19"/>
      <c r="F2" s="19"/>
      <c r="G2" s="19"/>
    </row>
    <row r="3" ht="141" customHeight="1" spans="1:7">
      <c r="A3" s="20" t="s">
        <v>2192</v>
      </c>
      <c r="B3" s="20"/>
      <c r="C3" s="20"/>
      <c r="D3" s="20"/>
      <c r="E3" s="20"/>
      <c r="F3" s="20"/>
      <c r="G3" s="252"/>
    </row>
    <row r="4" ht="14.25" spans="1:7">
      <c r="A4" s="253"/>
      <c r="B4" s="254"/>
      <c r="C4" s="254"/>
      <c r="D4" s="254"/>
      <c r="E4" s="254"/>
      <c r="F4" s="254"/>
      <c r="G4" s="254"/>
    </row>
    <row r="5" ht="22.5" spans="1:16">
      <c r="A5" s="255" t="s">
        <v>2161</v>
      </c>
      <c r="B5" s="256"/>
      <c r="C5" s="256"/>
      <c r="D5" s="256"/>
      <c r="E5" s="257"/>
      <c r="F5" s="258" t="s">
        <v>2193</v>
      </c>
      <c r="G5" s="258"/>
      <c r="H5" s="258"/>
      <c r="J5" s="291" t="s">
        <v>2194</v>
      </c>
      <c r="K5" s="291"/>
      <c r="L5" s="291"/>
      <c r="M5" s="291"/>
      <c r="N5" s="291"/>
      <c r="O5" s="291"/>
      <c r="P5" s="291"/>
    </row>
    <row r="6" ht="20.25" spans="1:16">
      <c r="A6" s="259" t="s">
        <v>2195</v>
      </c>
      <c r="B6" s="260" t="s">
        <v>2196</v>
      </c>
      <c r="C6" s="260"/>
      <c r="D6" s="260"/>
      <c r="E6" s="261"/>
      <c r="F6" s="262" t="s">
        <v>2170</v>
      </c>
      <c r="G6" s="263">
        <f>SUMIF(部门费用支出!A4:A187,F6,部门费用支出!D4:D187)</f>
        <v>179074</v>
      </c>
      <c r="H6" s="262" t="s">
        <v>2171</v>
      </c>
      <c r="J6" s="262" t="s">
        <v>2170</v>
      </c>
      <c r="K6" s="262" t="s">
        <v>2174</v>
      </c>
      <c r="L6" s="262" t="s">
        <v>2176</v>
      </c>
      <c r="M6" s="262" t="s">
        <v>2179</v>
      </c>
      <c r="N6" s="262" t="s">
        <v>2181</v>
      </c>
      <c r="O6" s="262" t="s">
        <v>2184</v>
      </c>
      <c r="P6" s="262" t="s">
        <v>2186</v>
      </c>
    </row>
    <row r="7" ht="19" customHeight="1" spans="1:16">
      <c r="A7" s="264"/>
      <c r="B7" s="265"/>
      <c r="C7" s="265"/>
      <c r="D7" s="265"/>
      <c r="E7" s="266"/>
      <c r="F7" s="262" t="s">
        <v>2174</v>
      </c>
      <c r="G7" s="263">
        <f>SUMIF(部门费用支出!A5:A188,F7,部门费用支出!D5:D188)</f>
        <v>192125</v>
      </c>
      <c r="H7" s="262" t="s">
        <v>2177</v>
      </c>
      <c r="J7" s="233"/>
      <c r="K7" s="233"/>
      <c r="L7" s="233"/>
      <c r="M7" s="233"/>
      <c r="N7" s="233"/>
      <c r="O7" s="233"/>
      <c r="P7" s="233"/>
    </row>
    <row r="8" ht="18.75" spans="1:16">
      <c r="A8" s="125"/>
      <c r="B8" s="125"/>
      <c r="C8" s="125"/>
      <c r="D8" s="125"/>
      <c r="E8" s="267"/>
      <c r="F8" s="262" t="s">
        <v>2176</v>
      </c>
      <c r="G8" s="263">
        <f>SUMIF(部门费用支出!A6:A189,F8,部门费用支出!D6:D189)</f>
        <v>196852</v>
      </c>
      <c r="H8" s="262" t="s">
        <v>2180</v>
      </c>
      <c r="J8" s="186">
        <f t="array" ref="J8:P8">SUMIF(部门费用支出!A:A,{"ERP项目部","行政部","计划部","生产二部","研发部","生产一部","人事部"},部门费用支出!D:D)</f>
        <v>179074</v>
      </c>
      <c r="K8" s="186">
        <v>192125</v>
      </c>
      <c r="L8" s="186">
        <v>196852</v>
      </c>
      <c r="M8" s="186">
        <v>244330</v>
      </c>
      <c r="N8" s="186">
        <v>122518</v>
      </c>
      <c r="O8" s="186">
        <v>208455</v>
      </c>
      <c r="P8" s="186">
        <v>121961</v>
      </c>
    </row>
    <row r="9" ht="20.25" spans="1:8">
      <c r="A9" s="268" t="s">
        <v>2197</v>
      </c>
      <c r="B9" s="269" t="s">
        <v>2198</v>
      </c>
      <c r="C9" s="270" t="s">
        <v>2196</v>
      </c>
      <c r="D9" s="270"/>
      <c r="E9" s="261"/>
      <c r="F9" s="262" t="s">
        <v>2179</v>
      </c>
      <c r="G9" s="263">
        <f>SUMIF(部门费用支出!A7:A190,F9,部门费用支出!D7:D190)</f>
        <v>244330</v>
      </c>
      <c r="H9" s="262" t="s">
        <v>2182</v>
      </c>
    </row>
    <row r="10" ht="20.25" spans="1:12">
      <c r="A10" s="264"/>
      <c r="B10" s="271"/>
      <c r="C10" s="265"/>
      <c r="D10" s="265"/>
      <c r="E10" s="272"/>
      <c r="F10" s="262" t="s">
        <v>2181</v>
      </c>
      <c r="G10" s="263">
        <f>SUMIF(部门费用支出!A8:A191,F10,部门费用支出!D8:D191)</f>
        <v>122518</v>
      </c>
      <c r="H10" s="262" t="s">
        <v>2185</v>
      </c>
      <c r="J10" s="181" t="s">
        <v>2199</v>
      </c>
      <c r="L10" s="181" t="s">
        <v>2200</v>
      </c>
    </row>
    <row r="11" ht="18.75" spans="1:12">
      <c r="A11" s="135"/>
      <c r="B11" s="135"/>
      <c r="C11" s="135"/>
      <c r="D11" s="135"/>
      <c r="E11" s="267"/>
      <c r="F11" s="262" t="s">
        <v>2184</v>
      </c>
      <c r="G11" s="263">
        <f>SUMIF(部门费用支出!A9:A192,F11,部门费用支出!D9:D192)</f>
        <v>208455</v>
      </c>
      <c r="H11" s="262" t="s">
        <v>2187</v>
      </c>
      <c r="J11" s="233"/>
      <c r="L11" s="233"/>
    </row>
    <row r="12" ht="20.25" spans="1:12">
      <c r="A12" s="268" t="s">
        <v>2201</v>
      </c>
      <c r="B12" s="269" t="s">
        <v>2198</v>
      </c>
      <c r="C12" s="270" t="s">
        <v>2202</v>
      </c>
      <c r="D12" s="270" t="s">
        <v>2196</v>
      </c>
      <c r="E12" s="261"/>
      <c r="F12" s="262" t="s">
        <v>2186</v>
      </c>
      <c r="G12" s="263">
        <f>SUMIF(部门费用支出!A10:A193,F12,部门费用支出!D10:D193)</f>
        <v>121961</v>
      </c>
      <c r="H12" s="262" t="s">
        <v>2188</v>
      </c>
      <c r="J12" s="186">
        <f t="array" ref="J12">SUM(SUMIF(部门费用支出!A:A,{"ERP项目部","行政部","计划部","生产二部","研发部","生产一部","人事部"},部门费用支出!D:D))</f>
        <v>1265315</v>
      </c>
      <c r="L12" s="186">
        <f>SUMIF(部门费用支出!A:A,"生产*部",部门费用支出!D:D)</f>
        <v>452785</v>
      </c>
    </row>
    <row r="13" ht="20.25" spans="1:8">
      <c r="A13" s="259"/>
      <c r="B13" s="273"/>
      <c r="C13" s="273"/>
      <c r="D13" s="274"/>
      <c r="E13" s="275"/>
      <c r="H13" s="262" t="s">
        <v>2189</v>
      </c>
    </row>
    <row r="14" ht="130" customHeight="1"/>
    <row r="15" ht="22.5" spans="1:4">
      <c r="A15" s="255" t="s">
        <v>2161</v>
      </c>
      <c r="B15" s="256"/>
      <c r="C15" s="256"/>
      <c r="D15" s="276"/>
    </row>
    <row r="16" ht="20.25" spans="1:4">
      <c r="A16" s="259" t="s">
        <v>2195</v>
      </c>
      <c r="B16" s="260" t="s">
        <v>2196</v>
      </c>
      <c r="C16" s="260"/>
      <c r="D16" s="260"/>
    </row>
    <row r="17" ht="17.25" spans="1:4">
      <c r="A17" s="259"/>
      <c r="B17" s="277">
        <f>SUM(部门费用支出!D:D)</f>
        <v>1265315</v>
      </c>
      <c r="C17" s="277"/>
      <c r="D17" s="277"/>
    </row>
    <row r="18" spans="1:4">
      <c r="A18" s="125"/>
      <c r="B18" s="125"/>
      <c r="C18" s="125"/>
      <c r="D18" s="125"/>
    </row>
    <row r="19" ht="20.25" spans="1:4">
      <c r="A19" s="259" t="s">
        <v>2197</v>
      </c>
      <c r="B19" s="278" t="s">
        <v>2198</v>
      </c>
      <c r="C19" s="279" t="s">
        <v>2196</v>
      </c>
      <c r="D19" s="280"/>
    </row>
    <row r="20" ht="20.25" spans="1:4">
      <c r="A20" s="259"/>
      <c r="B20" s="281"/>
      <c r="C20" s="282">
        <f>SUMIF(部门费用支出!A4:A187,B20,部门费用支出!D4:D187)</f>
        <v>0</v>
      </c>
      <c r="D20" s="283"/>
    </row>
    <row r="21" ht="17.25" spans="1:4">
      <c r="A21" s="135"/>
      <c r="B21" s="135"/>
      <c r="C21" s="135"/>
      <c r="D21" s="135"/>
    </row>
    <row r="22" ht="20.25" spans="1:4">
      <c r="A22" s="259" t="s">
        <v>2201</v>
      </c>
      <c r="B22" s="278" t="s">
        <v>2198</v>
      </c>
      <c r="C22" s="260" t="s">
        <v>2202</v>
      </c>
      <c r="D22" s="284" t="s">
        <v>2196</v>
      </c>
    </row>
    <row r="23" ht="20.25" spans="1:4">
      <c r="A23" s="259"/>
      <c r="B23" s="285"/>
      <c r="C23" s="286"/>
      <c r="D23" s="287">
        <f>SUMIFS(部门费用支出!D4:D187,部门费用支出!A4:A187,B23,部门费用支出!B4:B187,C23)</f>
        <v>0</v>
      </c>
    </row>
    <row r="24" ht="17.25" spans="1:4">
      <c r="A24" s="288"/>
      <c r="B24" s="289"/>
      <c r="D24" s="290"/>
    </row>
  </sheetData>
  <mergeCells count="25">
    <mergeCell ref="A1:F1"/>
    <mergeCell ref="A2:G2"/>
    <mergeCell ref="A3:F3"/>
    <mergeCell ref="A5:D5"/>
    <mergeCell ref="F5:H5"/>
    <mergeCell ref="J5:P5"/>
    <mergeCell ref="B6:D6"/>
    <mergeCell ref="B7:D7"/>
    <mergeCell ref="A8:D8"/>
    <mergeCell ref="C9:D9"/>
    <mergeCell ref="C10:D10"/>
    <mergeCell ref="A11:D11"/>
    <mergeCell ref="A15:D15"/>
    <mergeCell ref="B16:D16"/>
    <mergeCell ref="B17:D17"/>
    <mergeCell ref="A18:D18"/>
    <mergeCell ref="C19:D19"/>
    <mergeCell ref="C20:D20"/>
    <mergeCell ref="A21:D21"/>
    <mergeCell ref="A6:A7"/>
    <mergeCell ref="A9:A10"/>
    <mergeCell ref="A12:A13"/>
    <mergeCell ref="A16:A17"/>
    <mergeCell ref="A19:A20"/>
    <mergeCell ref="A22:A23"/>
  </mergeCells>
  <dataValidations count="3">
    <dataValidation type="list" allowBlank="1" showInputMessage="1" showErrorMessage="1" sqref="B11 B21 B24">
      <formula1>#REF!</formula1>
    </dataValidation>
    <dataValidation type="list" allowBlank="1" showInputMessage="1" showErrorMessage="1" sqref="B20 B23">
      <formula1>$F$8:$F$13</formula1>
    </dataValidation>
    <dataValidation type="list" allowBlank="1" showInputMessage="1" showErrorMessage="1" sqref="C23">
      <formula1>$H$8:$H$13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tabColor theme="9" tint="0.6"/>
  </sheetPr>
  <dimension ref="A1:W42"/>
  <sheetViews>
    <sheetView workbookViewId="0">
      <selection activeCell="I8" sqref="I8"/>
    </sheetView>
  </sheetViews>
  <sheetFormatPr defaultColWidth="8.89166666666667" defaultRowHeight="13.5"/>
  <cols>
    <col min="1" max="1" width="15.3333333333333" customWidth="1"/>
    <col min="3" max="3" width="12.225" customWidth="1"/>
    <col min="4" max="4" width="3.33333333333333" customWidth="1"/>
    <col min="5" max="5" width="3.55833333333333" customWidth="1"/>
    <col min="6" max="6" width="3" customWidth="1"/>
    <col min="7" max="7" width="8.33333333333333" customWidth="1"/>
    <col min="8" max="8" width="12.3333333333333" customWidth="1"/>
    <col min="9" max="10" width="12.8916666666667" customWidth="1"/>
    <col min="11" max="11" width="15.225" customWidth="1"/>
    <col min="12" max="12" width="14.3333333333333" customWidth="1"/>
    <col min="13" max="13" width="9.225" customWidth="1"/>
    <col min="14" max="14" width="5.33333333333333" customWidth="1"/>
    <col min="15" max="15" width="10.3333333333333" customWidth="1"/>
    <col min="16" max="16" width="12.8916666666667" customWidth="1"/>
    <col min="17" max="17" width="7.225" customWidth="1"/>
    <col min="18" max="18" width="12.8916666666667" customWidth="1"/>
    <col min="19" max="19" width="15.5583333333333" customWidth="1"/>
    <col min="21" max="21" width="10.3333333333333" customWidth="1"/>
    <col min="22" max="22" width="22.775" customWidth="1"/>
    <col min="23" max="23" width="11.1083333333333" customWidth="1"/>
  </cols>
  <sheetData>
    <row r="1" ht="18.75" spans="1:13">
      <c r="A1" s="19" t="s">
        <v>2191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</row>
    <row r="2" ht="152" customHeight="1" spans="1:22">
      <c r="A2" s="215" t="s">
        <v>2203</v>
      </c>
      <c r="B2" s="215"/>
      <c r="C2" s="215"/>
      <c r="D2" s="215"/>
      <c r="E2" s="20"/>
      <c r="F2" s="216"/>
      <c r="G2" s="215"/>
      <c r="H2" s="215"/>
      <c r="I2" s="215"/>
      <c r="J2" s="215"/>
      <c r="K2" s="215"/>
      <c r="L2" s="215"/>
      <c r="M2" s="215"/>
      <c r="O2" s="228"/>
      <c r="P2" s="228"/>
      <c r="Q2" s="228"/>
      <c r="R2" s="228"/>
      <c r="S2" s="228"/>
      <c r="T2" s="228"/>
      <c r="U2" s="228"/>
      <c r="V2" s="228"/>
    </row>
    <row r="3" ht="24" customHeight="1" spans="1:23">
      <c r="A3" s="174" t="s">
        <v>2204</v>
      </c>
      <c r="B3" s="174"/>
      <c r="C3" s="174"/>
      <c r="D3" s="174"/>
      <c r="E3" s="217"/>
      <c r="F3" s="218"/>
      <c r="G3" s="174" t="s">
        <v>2205</v>
      </c>
      <c r="H3" s="174"/>
      <c r="I3" s="174"/>
      <c r="J3" s="174"/>
      <c r="K3" s="174"/>
      <c r="N3" s="218"/>
      <c r="O3" s="217" t="s">
        <v>2206</v>
      </c>
      <c r="P3" s="174"/>
      <c r="Q3" s="174"/>
      <c r="R3" s="174"/>
      <c r="S3" s="174"/>
      <c r="T3" s="174"/>
      <c r="U3" s="174"/>
      <c r="V3" s="174"/>
      <c r="W3" s="218"/>
    </row>
    <row r="4" ht="18.75" spans="1:23">
      <c r="A4" s="143" t="s">
        <v>2207</v>
      </c>
      <c r="B4" s="143" t="s">
        <v>2208</v>
      </c>
      <c r="C4" s="143" t="s">
        <v>2209</v>
      </c>
      <c r="D4" s="219"/>
      <c r="E4" s="220"/>
      <c r="F4" s="218"/>
      <c r="G4" s="221" t="s">
        <v>2210</v>
      </c>
      <c r="H4" s="143" t="s">
        <v>2211</v>
      </c>
      <c r="I4" s="143" t="s">
        <v>2212</v>
      </c>
      <c r="J4" s="143" t="s">
        <v>2213</v>
      </c>
      <c r="K4" s="143" t="s">
        <v>2214</v>
      </c>
      <c r="N4" s="218"/>
      <c r="O4" s="232" t="s">
        <v>2166</v>
      </c>
      <c r="P4" s="143" t="s">
        <v>2215</v>
      </c>
      <c r="Q4" s="143" t="s">
        <v>2216</v>
      </c>
      <c r="R4" s="143" t="s">
        <v>2217</v>
      </c>
      <c r="S4" s="143" t="s">
        <v>2218</v>
      </c>
      <c r="T4" s="143" t="s">
        <v>2219</v>
      </c>
      <c r="W4" s="244"/>
    </row>
    <row r="5" ht="25" customHeight="1" spans="1:23">
      <c r="A5" s="181" t="s">
        <v>2220</v>
      </c>
      <c r="B5" s="181">
        <v>8.8</v>
      </c>
      <c r="C5" s="181">
        <v>196</v>
      </c>
      <c r="D5" s="201"/>
      <c r="E5" s="222"/>
      <c r="F5" s="218"/>
      <c r="G5" s="221"/>
      <c r="H5" s="223">
        <v>2.3</v>
      </c>
      <c r="I5" s="223">
        <v>5.6</v>
      </c>
      <c r="J5" s="223">
        <v>7.2</v>
      </c>
      <c r="K5" s="223">
        <v>3.8</v>
      </c>
      <c r="N5" s="218"/>
      <c r="O5" s="222">
        <v>1</v>
      </c>
      <c r="P5" s="201" t="s">
        <v>2221</v>
      </c>
      <c r="Q5" s="201" t="s">
        <v>2222</v>
      </c>
      <c r="R5" s="201" t="s">
        <v>2223</v>
      </c>
      <c r="S5" s="245">
        <v>1868</v>
      </c>
      <c r="T5" s="201">
        <v>79</v>
      </c>
      <c r="U5" s="201" t="s">
        <v>2224</v>
      </c>
      <c r="V5" s="201"/>
      <c r="W5" s="218"/>
    </row>
    <row r="6" ht="18.75" spans="1:23">
      <c r="A6" s="181" t="s">
        <v>2225</v>
      </c>
      <c r="B6" s="181">
        <v>1.5</v>
      </c>
      <c r="C6" s="181">
        <v>165</v>
      </c>
      <c r="D6" s="201"/>
      <c r="E6" s="222"/>
      <c r="F6" s="218"/>
      <c r="N6" s="218"/>
      <c r="O6" s="222">
        <v>1</v>
      </c>
      <c r="P6" s="201" t="s">
        <v>2226</v>
      </c>
      <c r="Q6" s="201" t="s">
        <v>2222</v>
      </c>
      <c r="R6" s="201" t="s">
        <v>2223</v>
      </c>
      <c r="S6" s="245">
        <v>1826</v>
      </c>
      <c r="T6" s="201">
        <v>103</v>
      </c>
      <c r="U6" s="67"/>
      <c r="V6" s="67"/>
      <c r="W6" s="218"/>
    </row>
    <row r="7" ht="18.75" spans="1:23">
      <c r="A7" s="181" t="s">
        <v>2227</v>
      </c>
      <c r="B7" s="181">
        <v>7.6</v>
      </c>
      <c r="C7" s="181">
        <v>386</v>
      </c>
      <c r="D7" s="201"/>
      <c r="E7" s="222"/>
      <c r="F7" s="218"/>
      <c r="G7" s="143" t="s">
        <v>2228</v>
      </c>
      <c r="H7" s="143" t="s">
        <v>2229</v>
      </c>
      <c r="I7" s="143" t="s">
        <v>2230</v>
      </c>
      <c r="J7" s="143" t="s">
        <v>2231</v>
      </c>
      <c r="K7" s="143" t="s">
        <v>2232</v>
      </c>
      <c r="L7" s="143" t="s">
        <v>2233</v>
      </c>
      <c r="M7" s="219"/>
      <c r="N7" s="218"/>
      <c r="O7" s="222">
        <v>1</v>
      </c>
      <c r="P7" s="201" t="s">
        <v>2221</v>
      </c>
      <c r="Q7" s="201" t="s">
        <v>2222</v>
      </c>
      <c r="R7" s="201" t="s">
        <v>2234</v>
      </c>
      <c r="S7" s="245">
        <v>3153</v>
      </c>
      <c r="T7" s="201">
        <v>236</v>
      </c>
      <c r="U7" s="201" t="s">
        <v>2235</v>
      </c>
      <c r="V7" s="201"/>
      <c r="W7" s="218"/>
    </row>
    <row r="8" ht="18.75" spans="1:23">
      <c r="A8" s="181" t="s">
        <v>2236</v>
      </c>
      <c r="B8" s="181">
        <v>11.3</v>
      </c>
      <c r="C8" s="181">
        <v>74</v>
      </c>
      <c r="D8" s="201"/>
      <c r="E8" s="222"/>
      <c r="F8" s="218"/>
      <c r="G8" s="181" t="s">
        <v>2237</v>
      </c>
      <c r="H8" s="224">
        <v>320</v>
      </c>
      <c r="I8" s="224">
        <v>430</v>
      </c>
      <c r="J8" s="224">
        <v>557</v>
      </c>
      <c r="K8" s="224">
        <v>276</v>
      </c>
      <c r="L8" s="233"/>
      <c r="M8" s="234"/>
      <c r="N8" s="218"/>
      <c r="O8" s="222">
        <v>2</v>
      </c>
      <c r="P8" s="201" t="s">
        <v>2238</v>
      </c>
      <c r="Q8" s="201" t="s">
        <v>2239</v>
      </c>
      <c r="R8" s="201" t="s">
        <v>2240</v>
      </c>
      <c r="S8" s="245">
        <v>2298</v>
      </c>
      <c r="T8" s="201">
        <v>159</v>
      </c>
      <c r="U8" s="67"/>
      <c r="V8" s="67"/>
      <c r="W8" s="218"/>
    </row>
    <row r="9" ht="18.75" spans="1:23">
      <c r="A9" s="181" t="s">
        <v>2241</v>
      </c>
      <c r="B9" s="181">
        <v>9.2</v>
      </c>
      <c r="C9" s="181">
        <v>531</v>
      </c>
      <c r="D9" s="201"/>
      <c r="E9" s="222"/>
      <c r="F9" s="218"/>
      <c r="G9" s="181" t="s">
        <v>2222</v>
      </c>
      <c r="H9" s="224">
        <v>265</v>
      </c>
      <c r="I9" s="224">
        <v>368</v>
      </c>
      <c r="J9" s="224">
        <v>176</v>
      </c>
      <c r="K9" s="224">
        <v>240</v>
      </c>
      <c r="L9" s="233"/>
      <c r="M9" s="234"/>
      <c r="N9" s="218"/>
      <c r="O9" s="222">
        <v>2</v>
      </c>
      <c r="P9" s="201" t="s">
        <v>2238</v>
      </c>
      <c r="Q9" s="201" t="s">
        <v>2242</v>
      </c>
      <c r="R9" s="201" t="s">
        <v>2234</v>
      </c>
      <c r="S9" s="245">
        <v>3068</v>
      </c>
      <c r="T9" s="201">
        <v>254</v>
      </c>
      <c r="U9" s="63" t="s">
        <v>2223</v>
      </c>
      <c r="V9" s="63" t="s">
        <v>2243</v>
      </c>
      <c r="W9" s="218"/>
    </row>
    <row r="10" ht="18.75" spans="1:23">
      <c r="A10" s="181" t="s">
        <v>2244</v>
      </c>
      <c r="B10" s="181">
        <v>3.7</v>
      </c>
      <c r="C10" s="181">
        <v>274</v>
      </c>
      <c r="D10" s="201"/>
      <c r="E10" s="222"/>
      <c r="F10" s="218"/>
      <c r="G10" s="181" t="s">
        <v>2239</v>
      </c>
      <c r="H10" s="224">
        <v>387</v>
      </c>
      <c r="I10" s="224">
        <v>364</v>
      </c>
      <c r="J10" s="224">
        <v>186</v>
      </c>
      <c r="K10" s="224">
        <v>325</v>
      </c>
      <c r="L10" s="233"/>
      <c r="M10" s="234"/>
      <c r="N10" s="218"/>
      <c r="O10" s="222">
        <v>2</v>
      </c>
      <c r="P10" s="201" t="s">
        <v>2238</v>
      </c>
      <c r="Q10" s="201" t="s">
        <v>2222</v>
      </c>
      <c r="R10" s="201" t="s">
        <v>2234</v>
      </c>
      <c r="S10" s="245">
        <v>2885</v>
      </c>
      <c r="T10" s="201">
        <v>187</v>
      </c>
      <c r="U10" s="67"/>
      <c r="V10" s="67"/>
      <c r="W10" s="218"/>
    </row>
    <row r="11" ht="18.75" spans="1:23">
      <c r="A11" s="181" t="s">
        <v>2245</v>
      </c>
      <c r="B11" s="181">
        <v>12.6</v>
      </c>
      <c r="C11" s="181">
        <v>269</v>
      </c>
      <c r="D11" s="201"/>
      <c r="E11" s="222"/>
      <c r="F11" s="218"/>
      <c r="G11" s="181" t="s">
        <v>2246</v>
      </c>
      <c r="H11" s="224">
        <v>567</v>
      </c>
      <c r="I11" s="224">
        <v>312</v>
      </c>
      <c r="J11" s="224">
        <v>461</v>
      </c>
      <c r="K11" s="224">
        <v>348</v>
      </c>
      <c r="L11" s="233"/>
      <c r="M11" s="234"/>
      <c r="N11" s="218"/>
      <c r="O11" s="222">
        <v>2</v>
      </c>
      <c r="P11" s="201" t="s">
        <v>2221</v>
      </c>
      <c r="Q11" s="201" t="s">
        <v>2242</v>
      </c>
      <c r="R11" s="201" t="s">
        <v>2234</v>
      </c>
      <c r="S11" s="245">
        <v>2988</v>
      </c>
      <c r="T11" s="201">
        <v>272</v>
      </c>
      <c r="U11" s="246" t="s">
        <v>2247</v>
      </c>
      <c r="V11" s="246" t="s">
        <v>2243</v>
      </c>
      <c r="W11" s="218"/>
    </row>
    <row r="12" ht="18.75" spans="1:23">
      <c r="A12" s="225" t="s">
        <v>2248</v>
      </c>
      <c r="B12" s="225"/>
      <c r="C12" s="73"/>
      <c r="D12" s="226"/>
      <c r="E12" s="227"/>
      <c r="F12" s="218"/>
      <c r="G12" s="181" t="s">
        <v>2249</v>
      </c>
      <c r="H12" s="224">
        <v>617</v>
      </c>
      <c r="I12" s="224">
        <v>215</v>
      </c>
      <c r="J12" s="224">
        <v>279</v>
      </c>
      <c r="K12" s="224">
        <v>394</v>
      </c>
      <c r="L12" s="233"/>
      <c r="M12" s="234"/>
      <c r="N12" s="218"/>
      <c r="O12" s="222">
        <v>3</v>
      </c>
      <c r="P12" s="201" t="s">
        <v>2226</v>
      </c>
      <c r="Q12" s="201" t="s">
        <v>2242</v>
      </c>
      <c r="R12" s="201" t="s">
        <v>2223</v>
      </c>
      <c r="S12" s="245">
        <v>2380</v>
      </c>
      <c r="T12" s="201">
        <v>95</v>
      </c>
      <c r="U12" s="67"/>
      <c r="V12" s="67"/>
      <c r="W12" s="218"/>
    </row>
    <row r="13" ht="18.75" spans="1:23">
      <c r="A13" s="228"/>
      <c r="B13" s="228"/>
      <c r="C13" s="228"/>
      <c r="D13" s="228"/>
      <c r="E13" s="218"/>
      <c r="F13" s="229"/>
      <c r="G13" s="228"/>
      <c r="H13" s="228"/>
      <c r="I13" s="228"/>
      <c r="J13" s="228"/>
      <c r="K13" s="228"/>
      <c r="L13" s="228"/>
      <c r="M13" s="228"/>
      <c r="N13" s="218"/>
      <c r="O13" s="222">
        <v>3</v>
      </c>
      <c r="P13" s="201" t="s">
        <v>2226</v>
      </c>
      <c r="Q13" s="201" t="s">
        <v>2222</v>
      </c>
      <c r="R13" s="201" t="s">
        <v>2240</v>
      </c>
      <c r="S13" s="245">
        <v>1866</v>
      </c>
      <c r="T13" s="201">
        <v>281</v>
      </c>
      <c r="U13" s="247" t="s">
        <v>2250</v>
      </c>
      <c r="V13" s="247"/>
      <c r="W13" s="218"/>
    </row>
    <row r="14" ht="18.75" spans="15:23">
      <c r="O14" s="222">
        <v>4</v>
      </c>
      <c r="P14" s="201" t="s">
        <v>2226</v>
      </c>
      <c r="Q14" s="201" t="s">
        <v>2249</v>
      </c>
      <c r="R14" s="201" t="s">
        <v>2234</v>
      </c>
      <c r="S14" s="245">
        <v>3318</v>
      </c>
      <c r="T14" s="201">
        <v>139</v>
      </c>
      <c r="U14" s="67"/>
      <c r="V14" s="67"/>
      <c r="W14" s="218"/>
    </row>
    <row r="15" ht="18.75" spans="15:23">
      <c r="O15" s="235">
        <v>4</v>
      </c>
      <c r="P15" s="236" t="s">
        <v>2221</v>
      </c>
      <c r="Q15" s="236" t="s">
        <v>2239</v>
      </c>
      <c r="R15" s="236" t="s">
        <v>2223</v>
      </c>
      <c r="S15" s="248">
        <v>2360</v>
      </c>
      <c r="T15" s="236">
        <v>276</v>
      </c>
      <c r="U15" s="249"/>
      <c r="V15" s="249"/>
      <c r="W15" s="218"/>
    </row>
    <row r="16" ht="59" customHeight="1" spans="15:22">
      <c r="O16" s="201"/>
      <c r="P16" s="201"/>
      <c r="Q16" s="201"/>
      <c r="R16" s="201"/>
      <c r="S16" s="245"/>
      <c r="T16" s="201"/>
      <c r="U16" s="60"/>
      <c r="V16" s="60"/>
    </row>
    <row r="17" ht="18.75" spans="1:20">
      <c r="A17" s="143" t="s">
        <v>2207</v>
      </c>
      <c r="B17" s="143" t="s">
        <v>2208</v>
      </c>
      <c r="C17" s="143" t="s">
        <v>2209</v>
      </c>
      <c r="D17" s="219"/>
      <c r="E17" s="219"/>
      <c r="G17" s="230" t="s">
        <v>2210</v>
      </c>
      <c r="H17" s="143" t="s">
        <v>2211</v>
      </c>
      <c r="I17" s="143" t="s">
        <v>2212</v>
      </c>
      <c r="J17" s="143" t="s">
        <v>2213</v>
      </c>
      <c r="K17" s="143" t="s">
        <v>2214</v>
      </c>
      <c r="O17" s="143" t="s">
        <v>2166</v>
      </c>
      <c r="P17" s="143" t="s">
        <v>2215</v>
      </c>
      <c r="Q17" s="143" t="s">
        <v>2216</v>
      </c>
      <c r="R17" s="143" t="s">
        <v>2217</v>
      </c>
      <c r="S17" s="143" t="s">
        <v>2218</v>
      </c>
      <c r="T17" s="143" t="s">
        <v>2219</v>
      </c>
    </row>
    <row r="18" ht="18.75" spans="1:22">
      <c r="A18" s="181" t="s">
        <v>2220</v>
      </c>
      <c r="B18" s="181">
        <v>8.8</v>
      </c>
      <c r="C18" s="181">
        <v>196</v>
      </c>
      <c r="D18" s="201"/>
      <c r="E18" s="201"/>
      <c r="G18" s="230"/>
      <c r="H18" s="223">
        <v>2.3</v>
      </c>
      <c r="I18" s="223">
        <v>5.6</v>
      </c>
      <c r="J18" s="223">
        <v>7.2</v>
      </c>
      <c r="K18" s="223">
        <v>3.8</v>
      </c>
      <c r="O18" s="201">
        <v>1</v>
      </c>
      <c r="P18" s="201" t="s">
        <v>2221</v>
      </c>
      <c r="Q18" s="201" t="s">
        <v>2222</v>
      </c>
      <c r="R18" s="201" t="s">
        <v>2223</v>
      </c>
      <c r="S18" s="245">
        <v>1868</v>
      </c>
      <c r="T18" s="201">
        <v>79</v>
      </c>
      <c r="U18" s="201" t="s">
        <v>2224</v>
      </c>
      <c r="V18" s="201"/>
    </row>
    <row r="19" ht="18.75" spans="1:22">
      <c r="A19" s="181" t="s">
        <v>2225</v>
      </c>
      <c r="B19" s="181">
        <v>1.5</v>
      </c>
      <c r="C19" s="181">
        <v>165</v>
      </c>
      <c r="D19" s="201"/>
      <c r="E19" s="201"/>
      <c r="O19" s="201">
        <v>1</v>
      </c>
      <c r="P19" s="201" t="s">
        <v>2226</v>
      </c>
      <c r="Q19" s="201" t="s">
        <v>2222</v>
      </c>
      <c r="R19" s="201" t="s">
        <v>2223</v>
      </c>
      <c r="S19" s="245">
        <v>1826</v>
      </c>
      <c r="T19" s="201">
        <v>103</v>
      </c>
      <c r="U19" s="250">
        <f t="array" ref="U19">SUMPRODUCT((Q18:Q28="罗湖")*(P18:P28="张三"))</f>
        <v>2</v>
      </c>
      <c r="V19" s="250"/>
    </row>
    <row r="20" ht="18.75" spans="1:22">
      <c r="A20" s="181" t="s">
        <v>2227</v>
      </c>
      <c r="B20" s="181">
        <v>7.6</v>
      </c>
      <c r="C20" s="181">
        <v>386</v>
      </c>
      <c r="D20" s="201"/>
      <c r="E20" s="201"/>
      <c r="G20" s="143" t="s">
        <v>2228</v>
      </c>
      <c r="H20" s="143" t="s">
        <v>2229</v>
      </c>
      <c r="I20" s="143" t="s">
        <v>2230</v>
      </c>
      <c r="J20" s="143" t="s">
        <v>2231</v>
      </c>
      <c r="K20" s="143" t="s">
        <v>2232</v>
      </c>
      <c r="L20" s="143" t="s">
        <v>2233</v>
      </c>
      <c r="M20" s="219"/>
      <c r="O20" s="201">
        <v>1</v>
      </c>
      <c r="P20" s="201" t="s">
        <v>2221</v>
      </c>
      <c r="Q20" s="201" t="s">
        <v>2222</v>
      </c>
      <c r="R20" s="201" t="s">
        <v>2234</v>
      </c>
      <c r="S20" s="245">
        <v>3153</v>
      </c>
      <c r="T20" s="201">
        <v>236</v>
      </c>
      <c r="U20" s="201" t="s">
        <v>2235</v>
      </c>
      <c r="V20" s="201"/>
    </row>
    <row r="21" ht="18.75" spans="1:22">
      <c r="A21" s="181" t="s">
        <v>2236</v>
      </c>
      <c r="B21" s="181">
        <v>11.3</v>
      </c>
      <c r="C21" s="181">
        <v>74</v>
      </c>
      <c r="D21" s="201"/>
      <c r="E21" s="201"/>
      <c r="G21" s="181" t="s">
        <v>2237</v>
      </c>
      <c r="H21" s="181">
        <v>320</v>
      </c>
      <c r="I21" s="181">
        <v>430</v>
      </c>
      <c r="J21" s="181">
        <v>557</v>
      </c>
      <c r="K21" s="181">
        <v>276</v>
      </c>
      <c r="L21" s="186">
        <f t="array" ref="L21">SUMPRODUCT($H$18:$K$18,H21:K21)</f>
        <v>8203.2</v>
      </c>
      <c r="M21" s="201"/>
      <c r="O21" s="201">
        <v>2</v>
      </c>
      <c r="P21" s="201" t="s">
        <v>2238</v>
      </c>
      <c r="Q21" s="201" t="s">
        <v>2239</v>
      </c>
      <c r="R21" s="201" t="s">
        <v>2240</v>
      </c>
      <c r="S21" s="245">
        <v>2298</v>
      </c>
      <c r="T21" s="201">
        <v>159</v>
      </c>
      <c r="U21" s="250">
        <f t="array" ref="U21">SUMPRODUCT((R18:R28="小米")*(S18:S28&gt;2000))</f>
        <v>2</v>
      </c>
      <c r="V21" s="250"/>
    </row>
    <row r="22" ht="18.75" spans="1:22">
      <c r="A22" s="181" t="s">
        <v>2241</v>
      </c>
      <c r="B22" s="181">
        <v>9.2</v>
      </c>
      <c r="C22" s="181">
        <v>531</v>
      </c>
      <c r="D22" s="201"/>
      <c r="E22" s="201"/>
      <c r="G22" s="181" t="s">
        <v>2222</v>
      </c>
      <c r="H22" s="181">
        <v>265</v>
      </c>
      <c r="I22" s="181">
        <v>368</v>
      </c>
      <c r="J22" s="181">
        <v>176</v>
      </c>
      <c r="K22" s="181">
        <v>240</v>
      </c>
      <c r="L22" s="186">
        <f t="array" ref="L22">SUMPRODUCT($H$18:$K$18,H22:K22)</f>
        <v>4849.5</v>
      </c>
      <c r="M22" s="201"/>
      <c r="O22" s="201">
        <v>2</v>
      </c>
      <c r="P22" s="201" t="s">
        <v>2238</v>
      </c>
      <c r="Q22" s="201" t="s">
        <v>2242</v>
      </c>
      <c r="R22" s="201" t="s">
        <v>2234</v>
      </c>
      <c r="S22" s="245">
        <v>3068</v>
      </c>
      <c r="T22" s="201">
        <v>254</v>
      </c>
      <c r="U22" s="63" t="s">
        <v>2223</v>
      </c>
      <c r="V22" s="63" t="s">
        <v>2243</v>
      </c>
    </row>
    <row r="23" ht="18.75" spans="1:22">
      <c r="A23" s="181" t="s">
        <v>2244</v>
      </c>
      <c r="B23" s="181">
        <v>3.7</v>
      </c>
      <c r="C23" s="181">
        <v>274</v>
      </c>
      <c r="D23" s="201"/>
      <c r="E23" s="201"/>
      <c r="G23" s="181" t="s">
        <v>2239</v>
      </c>
      <c r="H23" s="181">
        <v>387</v>
      </c>
      <c r="I23" s="181">
        <v>364</v>
      </c>
      <c r="J23" s="181">
        <v>186</v>
      </c>
      <c r="K23" s="181">
        <v>325</v>
      </c>
      <c r="L23" s="186">
        <f t="array" ref="L23">SUMPRODUCT($H$18:$K$18,H23:K23)</f>
        <v>5502.7</v>
      </c>
      <c r="M23" s="201"/>
      <c r="O23" s="201">
        <v>2</v>
      </c>
      <c r="P23" s="201" t="s">
        <v>2238</v>
      </c>
      <c r="Q23" s="201" t="s">
        <v>2222</v>
      </c>
      <c r="R23" s="201" t="s">
        <v>2234</v>
      </c>
      <c r="S23" s="245">
        <v>2885</v>
      </c>
      <c r="T23" s="201">
        <v>187</v>
      </c>
      <c r="U23" s="250">
        <f t="array" ref="U23">SUMPRODUCT((R18:R28="小米")*S18:S28,T18:T28)</f>
        <v>1213110</v>
      </c>
      <c r="V23" s="250"/>
    </row>
    <row r="24" ht="18.75" spans="1:22">
      <c r="A24" s="181" t="s">
        <v>2245</v>
      </c>
      <c r="B24" s="181">
        <v>12.6</v>
      </c>
      <c r="C24" s="181">
        <v>269</v>
      </c>
      <c r="D24" s="201"/>
      <c r="E24" s="201"/>
      <c r="G24" s="181" t="s">
        <v>2246</v>
      </c>
      <c r="H24" s="181">
        <v>567</v>
      </c>
      <c r="I24" s="181">
        <v>312</v>
      </c>
      <c r="J24" s="181">
        <v>461</v>
      </c>
      <c r="K24" s="181">
        <v>348</v>
      </c>
      <c r="L24" s="186">
        <f t="array" ref="L24">SUMPRODUCT($H$18:$K$18,H24:K24)</f>
        <v>7692.9</v>
      </c>
      <c r="M24" s="201"/>
      <c r="O24" s="201">
        <v>2</v>
      </c>
      <c r="P24" s="201" t="s">
        <v>2221</v>
      </c>
      <c r="Q24" s="201" t="s">
        <v>2242</v>
      </c>
      <c r="R24" s="201" t="s">
        <v>2234</v>
      </c>
      <c r="S24" s="245">
        <v>2988</v>
      </c>
      <c r="T24" s="201">
        <v>272</v>
      </c>
      <c r="U24" s="246" t="s">
        <v>2247</v>
      </c>
      <c r="V24" s="246" t="s">
        <v>2243</v>
      </c>
    </row>
    <row r="25" ht="18.75" spans="1:22">
      <c r="A25" s="225" t="s">
        <v>2248</v>
      </c>
      <c r="B25" s="225"/>
      <c r="C25" s="186">
        <f t="array" ref="C25">SUMPRODUCT(B18:B24,C18:C24)</f>
        <v>15030.5</v>
      </c>
      <c r="D25" s="226"/>
      <c r="E25" s="226"/>
      <c r="G25" s="181" t="s">
        <v>2249</v>
      </c>
      <c r="H25" s="181">
        <v>617</v>
      </c>
      <c r="I25" s="181">
        <v>215</v>
      </c>
      <c r="J25" s="181">
        <v>279</v>
      </c>
      <c r="K25" s="181">
        <v>394</v>
      </c>
      <c r="L25" s="186">
        <f t="array" ref="L25">SUMPRODUCT($H$18:$K$18,H25:K25)</f>
        <v>6129.1</v>
      </c>
      <c r="M25" s="201"/>
      <c r="O25" s="201">
        <v>3</v>
      </c>
      <c r="P25" s="201" t="s">
        <v>2226</v>
      </c>
      <c r="Q25" s="201" t="s">
        <v>2242</v>
      </c>
      <c r="R25" s="201" t="s">
        <v>2223</v>
      </c>
      <c r="S25" s="245">
        <v>2380</v>
      </c>
      <c r="T25" s="201">
        <v>95</v>
      </c>
      <c r="U25" s="250">
        <f t="array" ref="U25">SUMPRODUCT((R18:R28="华为")*(Q18:Q28="宝安")*S18:S28,T18:T28)</f>
        <v>1592008</v>
      </c>
      <c r="V25" s="250"/>
    </row>
    <row r="26" ht="18.75" spans="15:22">
      <c r="O26" s="201">
        <v>3</v>
      </c>
      <c r="P26" s="201" t="s">
        <v>2226</v>
      </c>
      <c r="Q26" s="201" t="s">
        <v>2222</v>
      </c>
      <c r="R26" s="201" t="s">
        <v>2240</v>
      </c>
      <c r="S26" s="245">
        <v>1866</v>
      </c>
      <c r="T26" s="201">
        <v>281</v>
      </c>
      <c r="U26" s="247" t="s">
        <v>2250</v>
      </c>
      <c r="V26" s="247"/>
    </row>
    <row r="27" ht="18.75" spans="15:22">
      <c r="O27" s="201">
        <v>4</v>
      </c>
      <c r="P27" s="201" t="s">
        <v>2226</v>
      </c>
      <c r="Q27" s="201" t="s">
        <v>2249</v>
      </c>
      <c r="R27" s="201" t="s">
        <v>2234</v>
      </c>
      <c r="S27" s="245">
        <v>3318</v>
      </c>
      <c r="T27" s="201">
        <v>139</v>
      </c>
      <c r="U27" s="250">
        <f t="array" ref="U27">SUMPRODUCT((O18:O28=2)*(R18:R28="华为")*(S18:S28&gt;2000)*S18:S28,T18:T28)</f>
        <v>2131503</v>
      </c>
      <c r="V27" s="250"/>
    </row>
    <row r="28" ht="18.75" spans="15:22">
      <c r="O28" s="201">
        <v>4</v>
      </c>
      <c r="P28" s="201" t="s">
        <v>2221</v>
      </c>
      <c r="Q28" s="201" t="s">
        <v>2239</v>
      </c>
      <c r="R28" s="201" t="s">
        <v>2223</v>
      </c>
      <c r="S28" s="245">
        <v>2360</v>
      </c>
      <c r="T28" s="201">
        <v>276</v>
      </c>
      <c r="U28" s="60"/>
      <c r="V28" s="60"/>
    </row>
    <row r="29" ht="18.75" spans="2:8">
      <c r="B29" s="181" t="s">
        <v>21</v>
      </c>
      <c r="C29" s="181" t="s">
        <v>2251</v>
      </c>
      <c r="D29" s="201"/>
      <c r="E29" s="201"/>
      <c r="F29" s="201"/>
      <c r="G29" s="181" t="s">
        <v>21</v>
      </c>
      <c r="H29" s="181" t="s">
        <v>2252</v>
      </c>
    </row>
    <row r="30" ht="18.75" spans="2:8">
      <c r="B30" s="231" t="s">
        <v>35</v>
      </c>
      <c r="C30" s="181">
        <v>88</v>
      </c>
      <c r="G30" s="231" t="s">
        <v>42</v>
      </c>
      <c r="H30" s="181">
        <v>132</v>
      </c>
    </row>
    <row r="31" ht="18.75" spans="2:15">
      <c r="B31" s="231" t="s">
        <v>36</v>
      </c>
      <c r="C31" s="181">
        <v>92</v>
      </c>
      <c r="G31" s="231" t="s">
        <v>45</v>
      </c>
      <c r="H31" s="181">
        <v>56</v>
      </c>
      <c r="J31" s="237" t="s">
        <v>21</v>
      </c>
      <c r="K31" s="238"/>
      <c r="L31" s="231" t="s">
        <v>38</v>
      </c>
      <c r="M31" s="231" t="s">
        <v>36</v>
      </c>
      <c r="N31" s="181" t="s">
        <v>45</v>
      </c>
      <c r="O31" s="231" t="s">
        <v>47</v>
      </c>
    </row>
    <row r="32" ht="18.75" spans="2:15">
      <c r="B32" s="231" t="s">
        <v>37</v>
      </c>
      <c r="C32" s="181">
        <v>76</v>
      </c>
      <c r="G32" s="231" t="s">
        <v>41</v>
      </c>
      <c r="H32" s="181">
        <v>91</v>
      </c>
      <c r="J32" s="239" t="s">
        <v>2253</v>
      </c>
      <c r="K32" s="240"/>
      <c r="L32" s="241"/>
      <c r="M32" s="241"/>
      <c r="N32" s="73"/>
      <c r="O32" s="241"/>
    </row>
    <row r="33" ht="18.75" spans="2:15">
      <c r="B33" s="231" t="s">
        <v>38</v>
      </c>
      <c r="C33" s="181">
        <v>99</v>
      </c>
      <c r="G33" s="231" t="s">
        <v>47</v>
      </c>
      <c r="H33" s="181">
        <v>127</v>
      </c>
      <c r="J33" s="242"/>
      <c r="K33" s="243"/>
      <c r="L33" s="186" cm="1">
        <f t="array" ref="L33:O33">SUMIF(B30:G42,{"公孙胜","卢俊义","柴进","鲁智深"},C30:H42)</f>
        <v>228</v>
      </c>
      <c r="M33" s="186">
        <v>195</v>
      </c>
      <c r="N33" s="186">
        <v>125</v>
      </c>
      <c r="O33" s="186">
        <v>220</v>
      </c>
    </row>
    <row r="34" ht="18.75" spans="2:8">
      <c r="B34" s="231" t="s">
        <v>39</v>
      </c>
      <c r="C34" s="181">
        <v>90</v>
      </c>
      <c r="G34" s="231" t="s">
        <v>39</v>
      </c>
      <c r="H34" s="181">
        <v>138</v>
      </c>
    </row>
    <row r="35" ht="18.75" spans="2:8">
      <c r="B35" s="231" t="s">
        <v>40</v>
      </c>
      <c r="C35" s="181">
        <v>98</v>
      </c>
      <c r="G35" s="231" t="s">
        <v>40</v>
      </c>
      <c r="H35" s="181">
        <v>86</v>
      </c>
    </row>
    <row r="36" ht="18.75" spans="2:8">
      <c r="B36" s="231" t="s">
        <v>41</v>
      </c>
      <c r="C36" s="181">
        <v>77</v>
      </c>
      <c r="G36" s="231" t="s">
        <v>35</v>
      </c>
      <c r="H36" s="181">
        <v>105</v>
      </c>
    </row>
    <row r="37" ht="18.75" spans="2:8">
      <c r="B37" s="231" t="s">
        <v>42</v>
      </c>
      <c r="C37" s="181">
        <v>80</v>
      </c>
      <c r="G37" s="231" t="s">
        <v>46</v>
      </c>
      <c r="H37" s="181">
        <v>74</v>
      </c>
    </row>
    <row r="38" ht="18.75" spans="2:8">
      <c r="B38" s="231" t="s">
        <v>43</v>
      </c>
      <c r="C38" s="181">
        <v>92</v>
      </c>
      <c r="G38" s="231" t="s">
        <v>43</v>
      </c>
      <c r="H38" s="181">
        <v>116</v>
      </c>
    </row>
    <row r="39" ht="18.75" spans="2:8">
      <c r="B39" s="231" t="s">
        <v>44</v>
      </c>
      <c r="C39" s="181">
        <v>71</v>
      </c>
      <c r="G39" s="231" t="s">
        <v>44</v>
      </c>
      <c r="H39" s="181">
        <v>89</v>
      </c>
    </row>
    <row r="40" ht="18.75" spans="2:8">
      <c r="B40" s="231" t="s">
        <v>45</v>
      </c>
      <c r="C40" s="181">
        <v>69</v>
      </c>
      <c r="G40" s="231" t="s">
        <v>37</v>
      </c>
      <c r="H40" s="181">
        <v>95</v>
      </c>
    </row>
    <row r="41" ht="18.75" spans="2:8">
      <c r="B41" s="231" t="s">
        <v>46</v>
      </c>
      <c r="C41" s="181">
        <v>93</v>
      </c>
      <c r="G41" s="231" t="s">
        <v>36</v>
      </c>
      <c r="H41" s="181">
        <v>103</v>
      </c>
    </row>
    <row r="42" ht="18.75" spans="2:8">
      <c r="B42" s="231" t="s">
        <v>47</v>
      </c>
      <c r="C42" s="181">
        <v>93</v>
      </c>
      <c r="G42" s="231" t="s">
        <v>38</v>
      </c>
      <c r="H42" s="181">
        <v>129</v>
      </c>
    </row>
  </sheetData>
  <mergeCells count="29">
    <mergeCell ref="A1:L1"/>
    <mergeCell ref="A2:L2"/>
    <mergeCell ref="A3:C3"/>
    <mergeCell ref="G3:K3"/>
    <mergeCell ref="O3:V3"/>
    <mergeCell ref="U5:V5"/>
    <mergeCell ref="U6:V6"/>
    <mergeCell ref="U7:V7"/>
    <mergeCell ref="U8:V8"/>
    <mergeCell ref="U10:V10"/>
    <mergeCell ref="A12:B12"/>
    <mergeCell ref="U12:V12"/>
    <mergeCell ref="U13:V13"/>
    <mergeCell ref="U14:V14"/>
    <mergeCell ref="U15:V15"/>
    <mergeCell ref="U18:V18"/>
    <mergeCell ref="U19:V19"/>
    <mergeCell ref="U20:V20"/>
    <mergeCell ref="U21:V21"/>
    <mergeCell ref="U23:V23"/>
    <mergeCell ref="A25:B25"/>
    <mergeCell ref="U25:V25"/>
    <mergeCell ref="U26:V26"/>
    <mergeCell ref="U27:V27"/>
    <mergeCell ref="U28:V28"/>
    <mergeCell ref="J31:K31"/>
    <mergeCell ref="G4:G5"/>
    <mergeCell ref="G17:G18"/>
    <mergeCell ref="J32:K33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V11"/>
  <sheetViews>
    <sheetView workbookViewId="0">
      <pane ySplit="3" topLeftCell="A4" activePane="bottomLeft" state="frozen"/>
      <selection/>
      <selection pane="bottomLeft" activeCell="F19" sqref="F19"/>
    </sheetView>
  </sheetViews>
  <sheetFormatPr defaultColWidth="9" defaultRowHeight="13.5"/>
  <cols>
    <col min="1" max="1" width="6.66666666666667" customWidth="1"/>
    <col min="2" max="2" width="11.8916666666667" customWidth="1"/>
    <col min="3" max="3" width="15.5583333333333" customWidth="1"/>
    <col min="4" max="4" width="13.1083333333333" customWidth="1"/>
    <col min="5" max="5" width="7" customWidth="1"/>
    <col min="6" max="6" width="7.89166666666667" customWidth="1"/>
    <col min="7" max="7" width="11.6666666666667" customWidth="1"/>
    <col min="8" max="8" width="18.5" customWidth="1"/>
    <col min="10" max="10" width="13" customWidth="1"/>
    <col min="11" max="11" width="5.33333333333333" customWidth="1"/>
    <col min="12" max="12" width="7.89166666666667" customWidth="1"/>
    <col min="13" max="13" width="8.33333333333333" customWidth="1"/>
    <col min="14" max="14" width="2.89166666666667" customWidth="1"/>
    <col min="15" max="15" width="12.5583333333333" customWidth="1"/>
    <col min="16" max="16" width="9.225" customWidth="1"/>
    <col min="17" max="18" width="8.66666666666667" customWidth="1"/>
    <col min="19" max="22" width="8.33333333333333" customWidth="1"/>
  </cols>
  <sheetData>
    <row r="1" ht="18.75" spans="1:10">
      <c r="A1" s="172" t="s">
        <v>2254</v>
      </c>
      <c r="B1" s="172"/>
      <c r="C1" s="172"/>
      <c r="D1" s="172"/>
      <c r="E1" s="172"/>
      <c r="F1" s="172"/>
      <c r="G1" s="172"/>
      <c r="H1" s="172"/>
      <c r="I1" s="172"/>
      <c r="J1" s="172"/>
    </row>
    <row r="2" ht="97" customHeight="1" spans="1:10">
      <c r="A2" s="173" t="s">
        <v>2255</v>
      </c>
      <c r="B2" s="173"/>
      <c r="C2" s="173"/>
      <c r="D2" s="173"/>
      <c r="E2" s="173"/>
      <c r="F2" s="173"/>
      <c r="G2" s="173"/>
      <c r="H2" s="173"/>
      <c r="I2" s="173"/>
      <c r="J2" s="173"/>
    </row>
    <row r="3" ht="21" spans="1:22">
      <c r="A3" s="174" t="s">
        <v>2256</v>
      </c>
      <c r="B3" s="174"/>
      <c r="C3" s="174"/>
      <c r="D3" s="174"/>
      <c r="E3" s="174"/>
      <c r="F3" s="174"/>
      <c r="G3" s="174"/>
      <c r="H3" s="174"/>
      <c r="I3" s="174"/>
      <c r="J3" s="174"/>
      <c r="L3" s="174" t="s">
        <v>2257</v>
      </c>
      <c r="M3" s="174"/>
      <c r="N3" s="174"/>
      <c r="O3" s="174"/>
      <c r="P3" s="174"/>
      <c r="Q3" s="174"/>
      <c r="R3" s="174"/>
      <c r="S3" s="174"/>
      <c r="T3" s="174"/>
      <c r="U3" s="174"/>
      <c r="V3" s="174"/>
    </row>
    <row r="4" ht="27" customHeight="1" spans="1:22">
      <c r="A4" s="175" t="s">
        <v>20</v>
      </c>
      <c r="B4" s="176" t="s">
        <v>2258</v>
      </c>
      <c r="C4" s="177" t="s">
        <v>2259</v>
      </c>
      <c r="D4" s="177" t="s">
        <v>2260</v>
      </c>
      <c r="E4" s="177" t="s">
        <v>2261</v>
      </c>
      <c r="F4" s="177" t="s">
        <v>2262</v>
      </c>
      <c r="G4" s="177" t="s">
        <v>2263</v>
      </c>
      <c r="H4" s="177" t="s">
        <v>2264</v>
      </c>
      <c r="I4" s="177" t="s">
        <v>2265</v>
      </c>
      <c r="J4" s="193" t="s">
        <v>2266</v>
      </c>
      <c r="L4" s="194" t="s">
        <v>2261</v>
      </c>
      <c r="M4" s="195"/>
      <c r="N4" s="196"/>
      <c r="O4" s="197" t="s">
        <v>2267</v>
      </c>
      <c r="P4" s="195" t="str">
        <f>L5</f>
        <v>1个月</v>
      </c>
      <c r="Q4" s="195" t="str">
        <f>L6</f>
        <v>3个月</v>
      </c>
      <c r="R4" s="195" t="str">
        <f>L7</f>
        <v>6个月</v>
      </c>
      <c r="S4" s="195" t="str">
        <f>L8</f>
        <v>1年</v>
      </c>
      <c r="T4" s="195" t="str">
        <f>L9</f>
        <v>2年</v>
      </c>
      <c r="U4" s="195" t="str">
        <f>L10</f>
        <v>3年</v>
      </c>
      <c r="V4" s="211" t="str">
        <f>L11</f>
        <v>5年</v>
      </c>
    </row>
    <row r="5" ht="28" customHeight="1" spans="1:22">
      <c r="A5" s="178">
        <f>ROW()-4</f>
        <v>1</v>
      </c>
      <c r="B5" s="179"/>
      <c r="C5" s="180"/>
      <c r="D5" s="181"/>
      <c r="E5" s="181"/>
      <c r="F5" s="182"/>
      <c r="G5" s="183"/>
      <c r="H5" s="184"/>
      <c r="I5" s="184"/>
      <c r="J5" s="198"/>
      <c r="L5" s="199" t="s">
        <v>2268</v>
      </c>
      <c r="M5" s="200">
        <f>1/12</f>
        <v>0.0833333333333333</v>
      </c>
      <c r="N5" s="201"/>
      <c r="O5" s="202" t="s">
        <v>2269</v>
      </c>
      <c r="P5" s="203" t="s">
        <v>2270</v>
      </c>
      <c r="Q5" s="203">
        <v>0.014</v>
      </c>
      <c r="R5" s="203">
        <v>0.016</v>
      </c>
      <c r="S5" s="203">
        <v>0.017</v>
      </c>
      <c r="T5" s="203">
        <v>0.019</v>
      </c>
      <c r="U5" s="203">
        <v>0.0235</v>
      </c>
      <c r="V5" s="212">
        <v>0.02</v>
      </c>
    </row>
    <row r="6" ht="28" customHeight="1" spans="1:22">
      <c r="A6" s="178">
        <f t="shared" ref="A6:A15" si="0">ROW()-4</f>
        <v>2</v>
      </c>
      <c r="B6" s="179"/>
      <c r="C6" s="180"/>
      <c r="D6" s="181"/>
      <c r="E6" s="181"/>
      <c r="F6" s="182"/>
      <c r="G6" s="183"/>
      <c r="H6" s="184"/>
      <c r="I6" s="184"/>
      <c r="J6" s="198"/>
      <c r="L6" s="199" t="s">
        <v>2271</v>
      </c>
      <c r="M6" s="200">
        <f>3/12</f>
        <v>0.25</v>
      </c>
      <c r="N6" s="201"/>
      <c r="O6" s="202" t="s">
        <v>2272</v>
      </c>
      <c r="P6" s="203">
        <v>0.017</v>
      </c>
      <c r="Q6" s="203">
        <v>0.0115</v>
      </c>
      <c r="R6" s="203">
        <v>0.0135</v>
      </c>
      <c r="S6" s="203">
        <v>0.0145</v>
      </c>
      <c r="T6" s="203">
        <v>0.0165</v>
      </c>
      <c r="U6" s="203">
        <v>0.0195</v>
      </c>
      <c r="V6" s="212">
        <v>0.02</v>
      </c>
    </row>
    <row r="7" ht="28" customHeight="1" spans="1:22">
      <c r="A7" s="178">
        <f t="shared" si="0"/>
        <v>3</v>
      </c>
      <c r="B7" s="179"/>
      <c r="C7" s="180"/>
      <c r="D7" s="181"/>
      <c r="E7" s="181"/>
      <c r="F7" s="182"/>
      <c r="G7" s="183"/>
      <c r="H7" s="184"/>
      <c r="I7" s="184"/>
      <c r="J7" s="198"/>
      <c r="L7" s="199" t="s">
        <v>2273</v>
      </c>
      <c r="M7" s="200">
        <f>6/12</f>
        <v>0.5</v>
      </c>
      <c r="N7" s="201"/>
      <c r="O7" s="202" t="s">
        <v>2274</v>
      </c>
      <c r="P7" s="204" t="s">
        <v>2270</v>
      </c>
      <c r="Q7" s="203">
        <v>0.0165</v>
      </c>
      <c r="R7" s="205">
        <v>0.0185</v>
      </c>
      <c r="S7" s="205">
        <v>0.0195</v>
      </c>
      <c r="T7" s="203">
        <v>0.021</v>
      </c>
      <c r="U7" s="205">
        <v>0.026</v>
      </c>
      <c r="V7" s="213">
        <v>0.0265</v>
      </c>
    </row>
    <row r="8" ht="28" customHeight="1" spans="1:22">
      <c r="A8" s="178">
        <f t="shared" si="0"/>
        <v>4</v>
      </c>
      <c r="B8" s="179"/>
      <c r="C8" s="180"/>
      <c r="D8" s="181"/>
      <c r="E8" s="181"/>
      <c r="F8" s="182"/>
      <c r="G8" s="183"/>
      <c r="H8" s="184"/>
      <c r="I8" s="184"/>
      <c r="J8" s="198"/>
      <c r="L8" s="199" t="s">
        <v>2275</v>
      </c>
      <c r="M8" s="204">
        <v>1</v>
      </c>
      <c r="N8" s="201"/>
      <c r="O8" s="202" t="s">
        <v>2276</v>
      </c>
      <c r="P8" s="203">
        <v>0.0165</v>
      </c>
      <c r="Q8" s="203">
        <v>0.0165</v>
      </c>
      <c r="R8" s="205">
        <v>0.0185</v>
      </c>
      <c r="S8" s="205">
        <v>0.0195</v>
      </c>
      <c r="T8" s="205">
        <v>0.0215</v>
      </c>
      <c r="U8" s="203">
        <v>0.0195</v>
      </c>
      <c r="V8" s="212">
        <v>0.02</v>
      </c>
    </row>
    <row r="9" ht="28" customHeight="1" spans="1:22">
      <c r="A9" s="178">
        <f t="shared" si="0"/>
        <v>5</v>
      </c>
      <c r="B9" s="179"/>
      <c r="C9" s="180"/>
      <c r="D9" s="181"/>
      <c r="E9" s="181"/>
      <c r="F9" s="182"/>
      <c r="G9" s="183"/>
      <c r="H9" s="184"/>
      <c r="I9" s="184"/>
      <c r="J9" s="198"/>
      <c r="L9" s="199" t="s">
        <v>2277</v>
      </c>
      <c r="M9" s="204">
        <v>2</v>
      </c>
      <c r="N9" s="201"/>
      <c r="O9" s="202" t="s">
        <v>2278</v>
      </c>
      <c r="P9" s="205">
        <v>0.0185</v>
      </c>
      <c r="Q9" s="205">
        <v>0.0185</v>
      </c>
      <c r="R9" s="205">
        <v>0.0185</v>
      </c>
      <c r="S9" s="203">
        <v>0.0185</v>
      </c>
      <c r="T9" s="205">
        <v>0.0215</v>
      </c>
      <c r="U9" s="203">
        <v>0.024</v>
      </c>
      <c r="V9" s="212">
        <v>0.024</v>
      </c>
    </row>
    <row r="10" ht="28" customHeight="1" spans="1:22">
      <c r="A10" s="178">
        <f t="shared" si="0"/>
        <v>6</v>
      </c>
      <c r="B10" s="185"/>
      <c r="C10" s="181"/>
      <c r="D10" s="181"/>
      <c r="E10" s="186"/>
      <c r="F10" s="187" t="str">
        <f>IF(AND(B10=$O$5,E10=$P$4),$P$5,IF(AND(B10=$O$5,E10=$Q$4),$Q$5,IF(AND(B10=$O$5,E10=$R$4),$R$5,IF(AND(B10=$O$5,E10=$S$4),$S$5,IF(AND(B10=$O$5,E10=$T$4),$T$5,IF(AND(B10=$O$5,E10=$U$4),$U$5,IF(AND(B10=$O$5,E10=$V$4),$V$5,IF(AND(B10=$O$6,E10=$P$4),$P$6,IF(AND(B10=$O$6,E10=$Q$4),$Q$6,IF(AND(B10=$O$6,E10=$R$4),$R$6,IF(AND(B10=$O$6,E10=$S$4),$S$6,IF(AND(B10=$O$6,E10=$T$4),$T$6,IF(AND(B10=$O$6,E10=$U$4),$U$6,IF(AND(B10=$O$6,E10=$V$4),$V$6,IF(AND(B10=$O$7,E10=$P$4),$P$7,IF(AND(B10=$O$7,E10=$Q$4),$Q$7,IF(AND(B10=$O$7,E10=$R$4),$R$7,IF(AND(B10=$O$7,E10=$S$4),$S$7,IF(AND(B10=$O$7,E10=$T$4),$T$7,IF(AND(B10=$O$7,E10=$U$4),$U$7,IF(AND(B10=$O$7,E10=$V$4),$V$7,IF(AND(B10=$O$8,E10=$P$4),$P$8,IF(AND(B10=$O$8,E10=$Q$4),$Q$8,IF(AND(B10=$O$8,E10=$R$4),$R$8,IF(AND(B10=$O$8,E10=$S$4),$S$8,IF(AND(B10=$O$8,E10=$T$4),$T$8,IF(AND(B10=$O$8,E10=$U$4),$U$8,IF(AND(B10=$O$8,E10=$V$4),$V$8,IF(AND(B10=$O$9,E10=$P$4),$P$9,IF(AND(B10=$O$9,E10=$Q$4),$Q$9,IF(AND(B10=$O$9,E10=$R$4),$R$9,IF(AND(B10=$O$9,E10=$S$4),$S$9,IF(AND(B10=$O$9,E10=$T$4),$T$9,IF(AND(B10=$O$9,E10=$U$4),$U$9,IF(AND(B10=$O$9,E10=$V$4),$V$9,IF(AND(B10=$O$10,E10=$P$4),$P$10,IF(AND(B10=$O$10,E10=$Q$4),$Q$10,IF(AND(B10=$O$10,E10=$R$4),$R$10,IF(AND(B10=$O$10,E10=$S$4),$S$10,IF(AND(B10=$O$10,E10=$T$4),$T$10,IF(AND(B10=$O$10,E10=$U$4),$U$10,IF(AND(B10=$O$10,E10=$V$4),$V$10,""))))))))))))))))))))))))))))))))))))))))))</f>
        <v/>
      </c>
      <c r="G10" s="188" t="str">
        <f>IF(E10=$P$4,EDATE(C10,1),IF(E10=$Q$4,EDATE(C10,3),IF(E10=$R$4,EDATE(C10,6),IF(E10=$S$4,EDATE(C10,12),IF(E10=$T$4,EDATE(C10,24),IF(E10=$U$4,EDATE(C10,36),IF(E10=$V$4,EDATE(C10,60),"")))))))</f>
        <v/>
      </c>
      <c r="H10" s="189" t="str">
        <f>IF(E10=$L$5,D10*F10*$M$5+D10,IF(E10=$L$6,D10*F10*$M$6+D10,IF(E10=$L$7,D10*F10*$M$7+D10,IF(E10=$L$8,D10*F10*$M$8+D10,IF(E10=$L$9,D10*F10*$M$9+D10,IF(E10=$L$10,D10*F10*$M$10+D10,IF(E10=$L$11,D10*F10*$M$11+D10,"")))))))</f>
        <v/>
      </c>
      <c r="I10" s="189" t="str">
        <f>IFERROR(H10-D10,"")</f>
        <v/>
      </c>
      <c r="J10" s="206" t="str">
        <f ca="1">IFERROR(IF(AND(G10-TODAY()&lt;30,G10-TODAY()&gt;=15),"即将到期",IF(AND(G10-TODAY()&lt;15,G10-TODAY()&gt;=3),"马上到期",IF(G10-TODAY()&lt;=3,"已到期",""))),"")</f>
        <v/>
      </c>
      <c r="L10" s="199" t="s">
        <v>2279</v>
      </c>
      <c r="M10" s="204">
        <v>3</v>
      </c>
      <c r="N10" s="201"/>
      <c r="O10" s="202" t="s">
        <v>2280</v>
      </c>
      <c r="P10" s="204" t="s">
        <v>2270</v>
      </c>
      <c r="Q10" s="204" t="s">
        <v>2270</v>
      </c>
      <c r="R10" s="204" t="s">
        <v>2270</v>
      </c>
      <c r="S10" s="203">
        <v>0.0125</v>
      </c>
      <c r="T10" s="204" t="s">
        <v>2270</v>
      </c>
      <c r="U10" s="203">
        <v>0.0145</v>
      </c>
      <c r="V10" s="212">
        <v>0.0165</v>
      </c>
    </row>
    <row r="11" ht="28" customHeight="1" spans="1:22">
      <c r="A11" s="190">
        <f t="shared" si="0"/>
        <v>7</v>
      </c>
      <c r="B11" s="191" t="s">
        <v>2281</v>
      </c>
      <c r="C11" s="192"/>
      <c r="D11" s="192">
        <f>IFERROR(SUM(D5:D10),"")</f>
        <v>0</v>
      </c>
      <c r="E11" s="192"/>
      <c r="F11" s="192"/>
      <c r="G11" s="192"/>
      <c r="H11" s="192"/>
      <c r="I11" s="191">
        <f>IFERROR(SUM(I5:I10),"")</f>
        <v>0</v>
      </c>
      <c r="J11" s="207"/>
      <c r="L11" s="208" t="s">
        <v>2282</v>
      </c>
      <c r="M11" s="209">
        <v>5</v>
      </c>
      <c r="N11" s="192"/>
      <c r="O11" s="210"/>
      <c r="P11" s="210"/>
      <c r="Q11" s="210"/>
      <c r="R11" s="210"/>
      <c r="S11" s="210"/>
      <c r="T11" s="210"/>
      <c r="U11" s="210"/>
      <c r="V11" s="214"/>
    </row>
  </sheetData>
  <mergeCells count="7">
    <mergeCell ref="A1:J1"/>
    <mergeCell ref="A2:J2"/>
    <mergeCell ref="A3:J3"/>
    <mergeCell ref="L3:V3"/>
    <mergeCell ref="L4:M4"/>
    <mergeCell ref="O11:V11"/>
    <mergeCell ref="N4:N11"/>
  </mergeCells>
  <dataValidations count="2">
    <dataValidation type="list" allowBlank="1" showInputMessage="1" showErrorMessage="1" sqref="B10">
      <formula1>$O$5:$O$10</formula1>
    </dataValidation>
    <dataValidation type="list" allowBlank="1" showInputMessage="1" showErrorMessage="1" sqref="E10">
      <formula1>$L$5:$L$11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J20"/>
  <sheetViews>
    <sheetView workbookViewId="0">
      <pane ySplit="2" topLeftCell="A3" activePane="bottomLeft" state="frozen"/>
      <selection/>
      <selection pane="bottomLeft" activeCell="F19" sqref="F19"/>
    </sheetView>
  </sheetViews>
  <sheetFormatPr defaultColWidth="8.75" defaultRowHeight="13.5"/>
  <cols>
    <col min="2" max="2" width="22.1333333333333" customWidth="1"/>
    <col min="3" max="3" width="17.1333333333333" customWidth="1"/>
    <col min="4" max="4" width="7.38333333333333" customWidth="1"/>
    <col min="5" max="5" width="11.5" customWidth="1"/>
    <col min="6" max="7" width="15.3833333333333" customWidth="1"/>
    <col min="8" max="8" width="5.25" customWidth="1"/>
    <col min="9" max="9" width="5.88333333333333" customWidth="1"/>
    <col min="10" max="10" width="6.38333333333333" customWidth="1"/>
  </cols>
  <sheetData>
    <row r="1" ht="21" customHeight="1" spans="1:10">
      <c r="A1" s="19" t="s">
        <v>2283</v>
      </c>
      <c r="B1" s="19"/>
      <c r="C1" s="19"/>
      <c r="D1" s="19"/>
      <c r="E1" s="19"/>
      <c r="F1" s="19"/>
      <c r="G1" s="19"/>
      <c r="H1" s="19"/>
      <c r="I1" s="19"/>
      <c r="J1" s="19"/>
    </row>
    <row r="2" ht="180" customHeight="1" spans="1:10">
      <c r="A2" s="34" t="s">
        <v>2284</v>
      </c>
      <c r="B2" s="34"/>
      <c r="C2" s="34"/>
      <c r="D2" s="34"/>
      <c r="E2" s="34"/>
      <c r="F2" s="34"/>
      <c r="G2" s="34"/>
      <c r="H2" s="34"/>
      <c r="I2" s="34"/>
      <c r="J2" s="34"/>
    </row>
    <row r="4" ht="28" customHeight="1" spans="1:10">
      <c r="A4" s="157" t="str">
        <f ca="1">"蜀魏吴公司"&amp;YEAR(TODAY())&amp;"年"&amp;MONTH(TODAY())&amp;"月员工信息表"</f>
        <v>蜀魏吴公司2025年4月员工信息表</v>
      </c>
      <c r="B4" s="157"/>
      <c r="C4" s="157"/>
      <c r="D4" s="157"/>
      <c r="E4" s="157"/>
      <c r="F4" s="157"/>
      <c r="G4" s="157"/>
      <c r="H4" s="157"/>
      <c r="I4" s="157"/>
      <c r="J4" s="157"/>
    </row>
    <row r="5" ht="14.25" spans="1:10">
      <c r="A5" s="158" t="s">
        <v>21</v>
      </c>
      <c r="B5" s="159" t="s">
        <v>2285</v>
      </c>
      <c r="C5" s="159" t="s">
        <v>2286</v>
      </c>
      <c r="D5" s="158" t="s">
        <v>2287</v>
      </c>
      <c r="E5" s="158" t="s">
        <v>2288</v>
      </c>
      <c r="F5" s="158" t="s">
        <v>2289</v>
      </c>
      <c r="G5" s="158" t="s">
        <v>2266</v>
      </c>
      <c r="H5" s="158" t="s">
        <v>2290</v>
      </c>
      <c r="I5" s="158"/>
      <c r="J5" s="158"/>
    </row>
    <row r="6" ht="14.25" spans="1:10">
      <c r="A6" s="158"/>
      <c r="B6" s="159"/>
      <c r="C6" s="159"/>
      <c r="D6" s="158"/>
      <c r="E6" s="158"/>
      <c r="F6" s="158"/>
      <c r="G6" s="158"/>
      <c r="H6" s="160" t="s">
        <v>2291</v>
      </c>
      <c r="I6" s="160" t="s">
        <v>2292</v>
      </c>
      <c r="J6" s="160" t="s">
        <v>2293</v>
      </c>
    </row>
    <row r="7" ht="14.25" spans="1:10">
      <c r="A7" s="161" t="s">
        <v>2221</v>
      </c>
      <c r="B7" s="334" t="s">
        <v>2294</v>
      </c>
      <c r="C7" s="163">
        <v>29495</v>
      </c>
      <c r="D7" s="164">
        <f ca="1">DATEDIF(C7,TODAY(),"Y")</f>
        <v>44</v>
      </c>
      <c r="E7" s="165">
        <v>43829</v>
      </c>
      <c r="F7" s="166">
        <f>EDATE(E7,3)</f>
        <v>43920</v>
      </c>
      <c r="G7" s="166"/>
      <c r="H7" s="164">
        <f t="shared" ref="H7:H12" si="0">DATEDIF(E7,F7,"y")</f>
        <v>0</v>
      </c>
      <c r="I7" s="171">
        <f>DATEDIF(E7,F7,"m")</f>
        <v>3</v>
      </c>
      <c r="J7" s="171">
        <f ca="1" t="shared" ref="J7:J12" si="1">DATEDIF(E7,TODAY(),"d")</f>
        <v>1945</v>
      </c>
    </row>
    <row r="8" ht="14.25" spans="1:10">
      <c r="A8" s="161" t="s">
        <v>2226</v>
      </c>
      <c r="B8" s="167" t="s">
        <v>2295</v>
      </c>
      <c r="C8" s="163">
        <v>25930</v>
      </c>
      <c r="D8" s="164">
        <f ca="1">DATEDIF(C8,TODAY(),"Y")</f>
        <v>54</v>
      </c>
      <c r="E8" s="165">
        <v>43708</v>
      </c>
      <c r="F8" s="166">
        <f>EDATE(E8,4)</f>
        <v>43830</v>
      </c>
      <c r="G8" s="166"/>
      <c r="H8" s="164">
        <f t="shared" si="0"/>
        <v>0</v>
      </c>
      <c r="I8" s="171">
        <f t="shared" ref="I7:I12" si="2">DATEDIF(E8,F8,"m")</f>
        <v>4</v>
      </c>
      <c r="J8" s="171">
        <f ca="1" t="shared" si="1"/>
        <v>2066</v>
      </c>
    </row>
    <row r="9" ht="14.25" spans="1:10">
      <c r="A9" s="161" t="s">
        <v>2238</v>
      </c>
      <c r="B9" s="167" t="s">
        <v>2296</v>
      </c>
      <c r="C9" s="163">
        <v>28269</v>
      </c>
      <c r="D9" s="164">
        <f ca="1">DATEDIF(C9,TODAY(),"Y")</f>
        <v>47</v>
      </c>
      <c r="E9" s="165">
        <v>40330</v>
      </c>
      <c r="F9" s="166">
        <f t="shared" ref="F9:F12" si="3">EDATE(E9,120)</f>
        <v>43983</v>
      </c>
      <c r="G9" s="166"/>
      <c r="H9" s="164">
        <f t="shared" si="0"/>
        <v>10</v>
      </c>
      <c r="I9" s="171">
        <f t="shared" si="2"/>
        <v>120</v>
      </c>
      <c r="J9" s="171">
        <f ca="1" t="shared" si="1"/>
        <v>5444</v>
      </c>
    </row>
    <row r="10" ht="14.25" spans="1:10">
      <c r="A10" s="161" t="s">
        <v>2297</v>
      </c>
      <c r="B10" s="167" t="s">
        <v>2298</v>
      </c>
      <c r="C10" s="163">
        <v>21867</v>
      </c>
      <c r="D10" s="164">
        <f ca="1">DATEDIF(C10,TODAY(),"Y")</f>
        <v>65</v>
      </c>
      <c r="E10" s="165">
        <v>29466</v>
      </c>
      <c r="F10" s="166">
        <f>EDATE(E10,480)</f>
        <v>44076</v>
      </c>
      <c r="G10" s="166"/>
      <c r="H10" s="164">
        <f t="shared" si="0"/>
        <v>40</v>
      </c>
      <c r="I10" s="171">
        <f t="shared" si="2"/>
        <v>480</v>
      </c>
      <c r="J10" s="171">
        <f ca="1" t="shared" si="1"/>
        <v>16308</v>
      </c>
    </row>
    <row r="11" ht="14.25" spans="1:10">
      <c r="A11" s="161" t="s">
        <v>2221</v>
      </c>
      <c r="B11" s="167" t="s">
        <v>2299</v>
      </c>
      <c r="C11" s="163">
        <v>32532</v>
      </c>
      <c r="D11" s="164">
        <f ca="1">DATEDIF(C11,TODAY(),"Y")</f>
        <v>36</v>
      </c>
      <c r="E11" s="165">
        <v>40238</v>
      </c>
      <c r="F11" s="166">
        <f t="shared" si="3"/>
        <v>43891</v>
      </c>
      <c r="G11" s="166"/>
      <c r="H11" s="164">
        <f t="shared" si="0"/>
        <v>10</v>
      </c>
      <c r="I11" s="171">
        <f t="shared" si="2"/>
        <v>120</v>
      </c>
      <c r="J11" s="171">
        <f ca="1" t="shared" si="1"/>
        <v>5536</v>
      </c>
    </row>
    <row r="12" ht="14.25" spans="1:10">
      <c r="A12" s="161" t="s">
        <v>2300</v>
      </c>
      <c r="B12" s="167" t="s">
        <v>2301</v>
      </c>
      <c r="C12" s="163">
        <v>32175</v>
      </c>
      <c r="D12" s="164">
        <f ca="1" t="shared" ref="D12:D19" si="4">DATEDIF(C12,TODAY(),"Y")</f>
        <v>37</v>
      </c>
      <c r="E12" s="165">
        <v>41480</v>
      </c>
      <c r="F12" s="166">
        <f t="shared" si="3"/>
        <v>45132</v>
      </c>
      <c r="G12" s="166"/>
      <c r="H12" s="164">
        <f t="shared" si="0"/>
        <v>10</v>
      </c>
      <c r="I12" s="171">
        <f t="shared" si="2"/>
        <v>120</v>
      </c>
      <c r="J12" s="171">
        <f ca="1" t="shared" si="1"/>
        <v>4294</v>
      </c>
    </row>
    <row r="13" ht="14.25" spans="1:10">
      <c r="A13" s="161" t="s">
        <v>2302</v>
      </c>
      <c r="B13" s="167" t="s">
        <v>2303</v>
      </c>
      <c r="C13" s="163">
        <v>33888</v>
      </c>
      <c r="D13" s="164">
        <f ca="1" t="shared" si="4"/>
        <v>32</v>
      </c>
      <c r="E13" s="165"/>
      <c r="F13" s="166"/>
      <c r="G13" s="166"/>
      <c r="H13" s="164"/>
      <c r="I13" s="171"/>
      <c r="J13" s="171"/>
    </row>
    <row r="14" ht="14.25" spans="1:10">
      <c r="A14" s="161" t="s">
        <v>2304</v>
      </c>
      <c r="B14" s="167" t="s">
        <v>2305</v>
      </c>
      <c r="C14" s="163">
        <v>31302</v>
      </c>
      <c r="D14" s="164">
        <f ca="1" t="shared" si="4"/>
        <v>39</v>
      </c>
      <c r="E14" s="165"/>
      <c r="F14" s="166"/>
      <c r="G14" s="166"/>
      <c r="H14" s="164"/>
      <c r="I14" s="171"/>
      <c r="J14" s="171"/>
    </row>
    <row r="15" ht="14.25" spans="1:10">
      <c r="A15" s="161" t="s">
        <v>2306</v>
      </c>
      <c r="B15" s="167" t="s">
        <v>2307</v>
      </c>
      <c r="C15" s="163">
        <v>35829</v>
      </c>
      <c r="D15" s="164">
        <f ca="1" t="shared" si="4"/>
        <v>27</v>
      </c>
      <c r="E15" s="165"/>
      <c r="F15" s="166"/>
      <c r="G15" s="166"/>
      <c r="H15" s="164"/>
      <c r="I15" s="171"/>
      <c r="J15" s="171"/>
    </row>
    <row r="16" ht="14.25" spans="1:10">
      <c r="A16" s="161" t="s">
        <v>2308</v>
      </c>
      <c r="B16" s="167" t="s">
        <v>2309</v>
      </c>
      <c r="C16" s="163">
        <v>32363</v>
      </c>
      <c r="D16" s="164">
        <f ca="1" t="shared" si="4"/>
        <v>36</v>
      </c>
      <c r="E16" s="165"/>
      <c r="F16" s="166"/>
      <c r="G16" s="166"/>
      <c r="H16" s="164"/>
      <c r="I16" s="171"/>
      <c r="J16" s="171"/>
    </row>
    <row r="17" ht="14.25" spans="1:10">
      <c r="A17" s="161" t="s">
        <v>2310</v>
      </c>
      <c r="B17" s="167" t="s">
        <v>2311</v>
      </c>
      <c r="C17" s="163">
        <v>24231</v>
      </c>
      <c r="D17" s="164">
        <f ca="1" t="shared" si="4"/>
        <v>58</v>
      </c>
      <c r="E17" s="165"/>
      <c r="F17" s="166"/>
      <c r="G17" s="166"/>
      <c r="H17" s="164"/>
      <c r="I17" s="171"/>
      <c r="J17" s="171"/>
    </row>
    <row r="18" ht="14.25" spans="1:10">
      <c r="A18" s="161" t="s">
        <v>2312</v>
      </c>
      <c r="B18" s="167" t="s">
        <v>2313</v>
      </c>
      <c r="C18" s="163">
        <v>25298</v>
      </c>
      <c r="D18" s="164">
        <f ca="1" t="shared" si="4"/>
        <v>56</v>
      </c>
      <c r="E18" s="165"/>
      <c r="F18" s="166"/>
      <c r="G18" s="166"/>
      <c r="H18" s="164"/>
      <c r="I18" s="171"/>
      <c r="J18" s="171"/>
    </row>
    <row r="19" ht="14.25" spans="1:10">
      <c r="A19" s="161" t="s">
        <v>2314</v>
      </c>
      <c r="B19" s="167" t="s">
        <v>2315</v>
      </c>
      <c r="C19" s="163" t="str">
        <f>MID(B19,7,4)&amp;"年"&amp;MID(B19,11,2)&amp;"月"&amp;MID(B19,13,2)&amp;"日"</f>
        <v>1970年07月07日</v>
      </c>
      <c r="D19" s="168">
        <f ca="1" t="shared" si="4"/>
        <v>54</v>
      </c>
      <c r="E19" s="165">
        <v>45047</v>
      </c>
      <c r="F19" s="169">
        <f>EDATE(E19,12)</f>
        <v>45413</v>
      </c>
      <c r="G19" s="169" t="str">
        <f ca="1">IF(AND(F19-TODAY()&lt;30,F19-TODAY()&gt;=15),"即将到期",IF(AND(F19-TODAY()&lt;15,F19-TODAY()&gt;=3),"马上到期",IF(F19-TODAY()&lt;=3,"已到期","")))</f>
        <v>已到期</v>
      </c>
      <c r="H19" s="168">
        <f>DATEDIF(E19,F19,"y")</f>
        <v>1</v>
      </c>
      <c r="I19" s="171"/>
      <c r="J19" s="171"/>
    </row>
    <row r="20" spans="7:7">
      <c r="G20" s="170"/>
    </row>
  </sheetData>
  <mergeCells count="11">
    <mergeCell ref="A1:J1"/>
    <mergeCell ref="A2:J2"/>
    <mergeCell ref="A4:J4"/>
    <mergeCell ref="H5:J5"/>
    <mergeCell ref="A5:A6"/>
    <mergeCell ref="B5:B6"/>
    <mergeCell ref="C5:C6"/>
    <mergeCell ref="D5:D6"/>
    <mergeCell ref="E5:E6"/>
    <mergeCell ref="F5:F6"/>
    <mergeCell ref="G5:G6"/>
  </mergeCells>
  <conditionalFormatting sqref="G7:G19">
    <cfRule type="cellIs" dxfId="0" priority="1" operator="equal">
      <formula>"已到期"</formula>
    </cfRule>
    <cfRule type="cellIs" dxfId="1" priority="2" operator="equal">
      <formula>"马上到期"</formula>
    </cfRule>
    <cfRule type="cellIs" dxfId="2" priority="3" operator="equal">
      <formula>"即将到期"</formula>
    </cfRule>
  </conditionalFormatting>
  <pageMargins left="0.75" right="0.75" top="1" bottom="1" header="0.5" footer="0.5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J17"/>
  <sheetViews>
    <sheetView workbookViewId="0">
      <pane ySplit="2" topLeftCell="A18" activePane="bottomLeft" state="frozen"/>
      <selection/>
      <selection pane="bottomLeft" activeCell="J33" sqref="J33"/>
    </sheetView>
  </sheetViews>
  <sheetFormatPr defaultColWidth="8.75" defaultRowHeight="13.5"/>
  <cols>
    <col min="2" max="2" width="21.775" customWidth="1"/>
    <col min="3" max="3" width="25.6666666666667" customWidth="1"/>
    <col min="4" max="4" width="35.3333333333333" customWidth="1"/>
    <col min="5" max="5" width="16" customWidth="1"/>
    <col min="6" max="6" width="15.1333333333333" customWidth="1"/>
    <col min="7" max="7" width="16.4416666666667" customWidth="1"/>
    <col min="8" max="8" width="8.13333333333333" customWidth="1"/>
    <col min="9" max="9" width="12.8916666666667" customWidth="1"/>
    <col min="10" max="10" width="12.3333333333333" customWidth="1"/>
  </cols>
  <sheetData>
    <row r="1" ht="21" customHeight="1" spans="1:9">
      <c r="A1" s="19" t="s">
        <v>2316</v>
      </c>
      <c r="B1" s="19"/>
      <c r="C1" s="19"/>
      <c r="D1" s="19"/>
      <c r="E1" s="19"/>
      <c r="F1" s="19"/>
      <c r="G1" s="19"/>
      <c r="H1" s="19"/>
      <c r="I1" s="19"/>
    </row>
    <row r="2" ht="114" customHeight="1" spans="1:9">
      <c r="A2" s="34" t="s">
        <v>2317</v>
      </c>
      <c r="B2" s="35"/>
      <c r="C2" s="35"/>
      <c r="D2" s="35"/>
      <c r="E2" s="35"/>
      <c r="F2" s="35"/>
      <c r="G2" s="35"/>
      <c r="H2" s="35"/>
      <c r="I2" s="35"/>
    </row>
    <row r="4" ht="18.75" spans="1:10">
      <c r="A4" s="142" t="s">
        <v>21</v>
      </c>
      <c r="B4" s="143" t="s">
        <v>2285</v>
      </c>
      <c r="C4" s="143" t="s">
        <v>2318</v>
      </c>
      <c r="D4" s="143" t="s">
        <v>2319</v>
      </c>
      <c r="E4" s="142" t="s">
        <v>2320</v>
      </c>
      <c r="F4" s="142" t="s">
        <v>2321</v>
      </c>
      <c r="G4" s="142" t="s">
        <v>2322</v>
      </c>
      <c r="H4" s="142" t="s">
        <v>2323</v>
      </c>
      <c r="I4" s="143" t="s">
        <v>2324</v>
      </c>
      <c r="J4" s="143" t="s">
        <v>2324</v>
      </c>
    </row>
    <row r="5" ht="14.25" spans="1:10">
      <c r="A5" s="144" t="s">
        <v>2221</v>
      </c>
      <c r="B5" s="335" t="s">
        <v>2294</v>
      </c>
      <c r="C5" s="145" t="s">
        <v>2325</v>
      </c>
      <c r="D5" s="146"/>
      <c r="E5" s="147"/>
      <c r="F5" s="148"/>
      <c r="G5" s="149"/>
      <c r="H5" s="149"/>
      <c r="I5" s="125"/>
      <c r="J5" s="125"/>
    </row>
    <row r="6" ht="14.25" spans="1:10">
      <c r="A6" s="144" t="s">
        <v>2226</v>
      </c>
      <c r="B6" s="150" t="s">
        <v>2326</v>
      </c>
      <c r="C6" s="150" t="s">
        <v>2327</v>
      </c>
      <c r="D6" s="146"/>
      <c r="E6" s="147"/>
      <c r="F6" s="151"/>
      <c r="G6" s="125"/>
      <c r="H6" s="149"/>
      <c r="I6" s="125"/>
      <c r="J6" s="125"/>
    </row>
    <row r="7" ht="14.25" spans="1:10">
      <c r="A7" s="144" t="s">
        <v>2238</v>
      </c>
      <c r="B7" s="150" t="s">
        <v>2296</v>
      </c>
      <c r="C7" s="150" t="s">
        <v>2328</v>
      </c>
      <c r="D7" s="146"/>
      <c r="E7" s="147"/>
      <c r="F7" s="151"/>
      <c r="G7" s="125"/>
      <c r="H7" s="149"/>
      <c r="I7" s="138"/>
      <c r="J7" s="138"/>
    </row>
    <row r="8" ht="14.25" spans="1:10">
      <c r="A8" s="144" t="s">
        <v>2297</v>
      </c>
      <c r="B8" s="150" t="s">
        <v>2298</v>
      </c>
      <c r="C8" s="150" t="s">
        <v>2329</v>
      </c>
      <c r="D8" s="146"/>
      <c r="E8" s="147"/>
      <c r="F8" s="151"/>
      <c r="G8" s="125"/>
      <c r="H8" s="149"/>
      <c r="I8" s="138"/>
      <c r="J8" s="138"/>
    </row>
    <row r="9" ht="14.25" spans="1:10">
      <c r="A9" s="144" t="s">
        <v>2221</v>
      </c>
      <c r="B9" s="150" t="s">
        <v>2299</v>
      </c>
      <c r="C9" s="150" t="s">
        <v>2330</v>
      </c>
      <c r="D9" s="146"/>
      <c r="E9" s="147"/>
      <c r="F9" s="151"/>
      <c r="G9" s="125"/>
      <c r="H9" s="149"/>
      <c r="I9" s="138"/>
      <c r="J9" s="138"/>
    </row>
    <row r="10" ht="14.25" spans="1:10">
      <c r="A10" s="144" t="s">
        <v>2300</v>
      </c>
      <c r="B10" s="150" t="s">
        <v>2301</v>
      </c>
      <c r="C10" s="150" t="s">
        <v>2331</v>
      </c>
      <c r="D10" s="146"/>
      <c r="E10" s="147"/>
      <c r="F10" s="151"/>
      <c r="G10" s="125"/>
      <c r="H10" s="149"/>
      <c r="I10" s="138"/>
      <c r="J10" s="138"/>
    </row>
    <row r="11" ht="14.25" spans="1:10">
      <c r="A11" s="144" t="s">
        <v>2302</v>
      </c>
      <c r="B11" s="150" t="s">
        <v>2303</v>
      </c>
      <c r="C11" s="150" t="s">
        <v>2332</v>
      </c>
      <c r="D11" s="146"/>
      <c r="E11" s="147"/>
      <c r="F11" s="151"/>
      <c r="G11" s="125"/>
      <c r="H11" s="149"/>
      <c r="I11" s="138"/>
      <c r="J11" s="138"/>
    </row>
    <row r="12" ht="14.25" spans="1:10">
      <c r="A12" s="144" t="s">
        <v>2304</v>
      </c>
      <c r="B12" s="150" t="s">
        <v>2305</v>
      </c>
      <c r="C12" s="150" t="s">
        <v>2333</v>
      </c>
      <c r="D12" s="146"/>
      <c r="E12" s="147"/>
      <c r="F12" s="151"/>
      <c r="G12" s="125"/>
      <c r="H12" s="149"/>
      <c r="I12" s="138"/>
      <c r="J12" s="138"/>
    </row>
    <row r="13" ht="14.25" spans="1:10">
      <c r="A13" s="144" t="s">
        <v>2306</v>
      </c>
      <c r="B13" s="150" t="s">
        <v>2307</v>
      </c>
      <c r="C13" s="150" t="s">
        <v>2334</v>
      </c>
      <c r="D13" s="146"/>
      <c r="E13" s="147"/>
      <c r="F13" s="151"/>
      <c r="G13" s="125"/>
      <c r="H13" s="149"/>
      <c r="I13" s="138"/>
      <c r="J13" s="138"/>
    </row>
    <row r="14" ht="14.25" spans="1:10">
      <c r="A14" s="144" t="s">
        <v>2308</v>
      </c>
      <c r="B14" s="150" t="s">
        <v>2309</v>
      </c>
      <c r="C14" s="150" t="s">
        <v>2335</v>
      </c>
      <c r="D14" s="146"/>
      <c r="E14" s="147"/>
      <c r="F14" s="151"/>
      <c r="G14" s="125"/>
      <c r="H14" s="149"/>
      <c r="I14" s="138"/>
      <c r="J14" s="138"/>
    </row>
    <row r="15" ht="14.25" spans="1:10">
      <c r="A15" s="144" t="s">
        <v>2310</v>
      </c>
      <c r="B15" s="150" t="s">
        <v>2311</v>
      </c>
      <c r="C15" s="150" t="s">
        <v>2336</v>
      </c>
      <c r="D15" s="146"/>
      <c r="E15" s="147"/>
      <c r="F15" s="151"/>
      <c r="G15" s="125"/>
      <c r="H15" s="149"/>
      <c r="I15" s="138"/>
      <c r="J15" s="138"/>
    </row>
    <row r="16" ht="14.25" spans="1:10">
      <c r="A16" s="144" t="s">
        <v>2312</v>
      </c>
      <c r="B16" s="150" t="s">
        <v>2313</v>
      </c>
      <c r="C16" s="150" t="s">
        <v>2337</v>
      </c>
      <c r="D16" s="146"/>
      <c r="E16" s="147"/>
      <c r="F16" s="151"/>
      <c r="G16" s="125"/>
      <c r="H16" s="149"/>
      <c r="I16" s="138"/>
      <c r="J16" s="138"/>
    </row>
    <row r="17" ht="14.25" spans="1:10">
      <c r="A17" s="144" t="s">
        <v>2314</v>
      </c>
      <c r="B17" s="150" t="s">
        <v>2315</v>
      </c>
      <c r="C17" s="150" t="s">
        <v>2338</v>
      </c>
      <c r="D17" s="152" t="str">
        <f>REPLACE(B17,7,4,"****")</f>
        <v>223344****07079753</v>
      </c>
      <c r="E17" s="153" t="str">
        <f>MID(B17,7,4)&amp;"年"&amp;MID(B17,11,2)&amp;"月"&amp;MID(B17,13,2)&amp;"日"</f>
        <v>1970年07月07日</v>
      </c>
      <c r="F17" s="154" t="str">
        <f>TEXT(MID(B17,7,8),"0000-00-00")</f>
        <v>1970-07-07</v>
      </c>
      <c r="G17" s="155">
        <f>DATE(MID(B17,7,4),MID(B17,11,2),MID(B17,13,2))</f>
        <v>25756</v>
      </c>
      <c r="H17" s="156" t="str">
        <f>IF(MOD(MID(B17,17,1),2),"男","女")</f>
        <v>男</v>
      </c>
      <c r="I17" s="156" t="str">
        <f>LEFT(C17,2)</f>
        <v>深圳</v>
      </c>
      <c r="J17" s="156" t="str">
        <f>RIGHT(C17,3)</f>
        <v>科技局</v>
      </c>
    </row>
  </sheetData>
  <mergeCells count="2">
    <mergeCell ref="A1:I1"/>
    <mergeCell ref="A2:I2"/>
  </mergeCells>
  <pageMargins left="0.75" right="0.75" top="1" bottom="1" header="0.5" footer="0.5"/>
  <headerFooter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0 " > < c o m m e n t   s : r e f = " F 6 "   r g b C l r = " 4 B C 5 6 8 " / > < c o m m e n t   s : r e f = " G 6 "   r g b C l r = " 4 B C 5 6 8 " / > < c o m m e n t   s : r e f = " C 1 7 "   r g b C l r = " 4 B C 5 6 8 " / > < c o m m e n t   s : r e f = " E 1 7 "   r g b C l r = " 4 B C 5 6 8 " / > < / c o m m e n t L i s t > < c o m m e n t L i s t   s h e e t S t i d = " 9 " > < c o m m e n t   s : r e f = " E 6 "   r g b C l r = " 8 F C 8 1 C " / > < c o m m e n t   s : r e f = " F 6 "   r g b C l r = " 8 F C 8 1 C " / > < / c o m m e n t L i s t > < c o m m e n t L i s t   s h e e t S t i d = " 1 1 " > < c o m m e n t   s : r e f = " D 3 2 0 "   r g b C l r = " 8 F C 8 1 C " / > < c o m m e n t   s : r e f = " D 3 4 1 "   r g b C l r = " 8 F C 8 1 C " / > < c o m m e n t   s : r e f = " D 3 4 6 "   r g b C l r = " 8 F C 8 1 C " / > < c o m m e n t   s : r e f = " D 3 5 0 "   r g b C l r = " 8 F C 8 1 C " / > < c o m m e n t   s : r e f = " D 8 9 2 "   r g b C l r = " 8 F C 8 1 C " / > < / c o m m e n t L i s t > < c o m m e n t L i s t   s h e e t S t i d = " 1 6 " > < c o m m e n t   s : r e f = " K 6 "   r g b C l r = " 4 0 C 5 2 C " / > < c o m m e n t   s : r e f = " G 3 0 "   r g b C l r = " 4 0 C 5 2 C " / > < c o m m e n t   s : r e f = " H 3 0 "   r g b C l r = " 4 0 C 5 2 C " / > < c o m m e n t   s : r e f = " H 3 1 "   r g b C l r = " 4 0 C 5 2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目录</vt:lpstr>
      <vt:lpstr>成绩单综合练习</vt:lpstr>
      <vt:lpstr>分类汇总</vt:lpstr>
      <vt:lpstr>部门费用支出</vt:lpstr>
      <vt:lpstr>计数练习1</vt:lpstr>
      <vt:lpstr>计数练习2</vt:lpstr>
      <vt:lpstr>数据有效性练习</vt:lpstr>
      <vt:lpstr>日期函数练习</vt:lpstr>
      <vt:lpstr>TEXT-REPLACE-MID函数练习</vt:lpstr>
      <vt:lpstr>员工基本信息</vt:lpstr>
      <vt:lpstr>员工工资</vt:lpstr>
      <vt:lpstr>查找函数练习1</vt:lpstr>
      <vt:lpstr>查找函数练习2</vt:lpstr>
      <vt:lpstr>查找引用函数强化练习</vt:lpstr>
      <vt:lpstr>信息表汇总练习</vt:lpstr>
      <vt:lpstr>手机销量</vt:lpstr>
      <vt:lpstr>数据透视表练习</vt:lpstr>
      <vt:lpstr>批量填充公式</vt:lpstr>
      <vt:lpstr>分列操作</vt:lpstr>
      <vt:lpstr>几个快捷键应用</vt:lpstr>
      <vt:lpstr>快捷键大全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一飞公益</cp:lastModifiedBy>
  <dcterms:created xsi:type="dcterms:W3CDTF">2020-02-29T11:21:00Z</dcterms:created>
  <dcterms:modified xsi:type="dcterms:W3CDTF">2025-04-27T03:16:28Z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825E0C413FBB4FABBE68A92A8E5F4A40</vt:lpwstr>
  </property>
</Properties>
</file>